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fldot.sharepoint.com/teams/COFinalEstimateSection/Shared Documents/General/Website Performance Measures and CostTime Reports/2023-2024/"/>
    </mc:Choice>
  </mc:AlternateContent>
  <xr:revisionPtr revIDLastSave="2" documentId="13_ncr:1_{CF1925D7-E06C-4F20-A489-BCABA73B3D1E}" xr6:coauthVersionLast="47" xr6:coauthVersionMax="47" xr10:uidLastSave="{3C12B88E-3C5A-4A21-A379-BBF1E19C9D4A}"/>
  <bookViews>
    <workbookView xWindow="28680" yWindow="-120" windowWidth="29040" windowHeight="15840" xr2:uid="{00000000-000D-0000-FFFF-FFFF00000000}"/>
  </bookViews>
  <sheets>
    <sheet name="Summary" sheetId="9" r:id="rId1"/>
    <sheet name="Detailed Data" sheetId="8" r:id="rId2"/>
    <sheet name="Innovative Contract Info" sheetId="2" r:id="rId3"/>
    <sheet name="Sheet1" sheetId="13" state="veryHidden" r:id="rId4"/>
    <sheet name="Sheet2" sheetId="20" state="veryHidden" r:id="rId5"/>
  </sheets>
  <definedNames>
    <definedName name="_xlnm._FilterDatabase" localSheetId="1" hidden="1">'Detailed Data'!$C$1:$C$147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Data'!$A$1:$CM$136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20" i="8"/>
  <c r="AE120" i="8" s="1"/>
  <c r="M120" i="8"/>
  <c r="N120" i="8" s="1"/>
  <c r="AD119" i="8"/>
  <c r="AE119" i="8" s="1"/>
  <c r="M119" i="8"/>
  <c r="N119" i="8" s="1"/>
  <c r="AD112" i="8"/>
  <c r="AE112" i="8" s="1"/>
  <c r="M112" i="8"/>
  <c r="N112" i="8" s="1"/>
  <c r="AD111" i="8"/>
  <c r="AE111" i="8" s="1"/>
  <c r="M111" i="8"/>
  <c r="N111" i="8" s="1"/>
  <c r="AD107" i="8"/>
  <c r="AE107" i="8" s="1"/>
  <c r="M107" i="8"/>
  <c r="N107" i="8" s="1"/>
  <c r="AD106" i="8"/>
  <c r="AE106" i="8" s="1"/>
  <c r="M106" i="8"/>
  <c r="N106" i="8" s="1"/>
  <c r="AD105" i="8"/>
  <c r="AE105" i="8" s="1"/>
  <c r="M105" i="8"/>
  <c r="N105" i="8" s="1"/>
  <c r="AD100" i="8"/>
  <c r="AE100" i="8" s="1"/>
  <c r="M100" i="8"/>
  <c r="N100" i="8" s="1"/>
  <c r="AD99" i="8"/>
  <c r="AE99" i="8" s="1"/>
  <c r="M99" i="8"/>
  <c r="N99" i="8" s="1"/>
  <c r="AD95" i="8"/>
  <c r="AE95" i="8" s="1"/>
  <c r="M95" i="8"/>
  <c r="N95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4" i="8"/>
  <c r="AE84" i="8" s="1"/>
  <c r="M84" i="8"/>
  <c r="N84" i="8" s="1"/>
  <c r="AD83" i="8"/>
  <c r="AE83" i="8" s="1"/>
  <c r="M83" i="8"/>
  <c r="N83" i="8" s="1"/>
  <c r="AD78" i="8"/>
  <c r="AE78" i="8" s="1"/>
  <c r="M78" i="8"/>
  <c r="N78" i="8" s="1"/>
  <c r="AD77" i="8"/>
  <c r="AE77" i="8" s="1"/>
  <c r="M77" i="8"/>
  <c r="N77" i="8" s="1"/>
  <c r="AD76" i="8"/>
  <c r="AE76" i="8" s="1"/>
  <c r="M76" i="8"/>
  <c r="N76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9" i="8"/>
  <c r="AE69" i="8" s="1"/>
  <c r="M69" i="8"/>
  <c r="N69" i="8" s="1"/>
  <c r="AD68" i="8"/>
  <c r="AE68" i="8" s="1"/>
  <c r="M68" i="8"/>
  <c r="N68" i="8" s="1"/>
  <c r="AD63" i="8"/>
  <c r="AE63" i="8" s="1"/>
  <c r="M63" i="8"/>
  <c r="N63" i="8" s="1"/>
  <c r="AD62" i="8"/>
  <c r="AE62" i="8" s="1"/>
  <c r="M62" i="8"/>
  <c r="N62" i="8" s="1"/>
  <c r="AD58" i="8"/>
  <c r="AE58" i="8" s="1"/>
  <c r="M58" i="8"/>
  <c r="N58" i="8" s="1"/>
  <c r="AD57" i="8"/>
  <c r="AE57" i="8" s="1"/>
  <c r="M57" i="8"/>
  <c r="N57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8" i="8"/>
  <c r="AE48" i="8" s="1"/>
  <c r="M48" i="8"/>
  <c r="N48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6" i="8"/>
  <c r="AE26" i="8" s="1"/>
  <c r="M26" i="8"/>
  <c r="N26" i="8" s="1"/>
  <c r="AD25" i="8"/>
  <c r="AE25" i="8" s="1"/>
  <c r="M25" i="8"/>
  <c r="N25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4" i="8"/>
  <c r="AE14" i="8" s="1"/>
  <c r="M14" i="8"/>
  <c r="N14" i="8" s="1"/>
  <c r="AD13" i="8"/>
  <c r="AE13" i="8" s="1"/>
  <c r="M13" i="8"/>
  <c r="N13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L128" i="8"/>
  <c r="K128" i="8"/>
  <c r="J128" i="8"/>
  <c r="I128" i="8"/>
  <c r="H128" i="8"/>
  <c r="G128" i="8"/>
  <c r="AD118" i="8"/>
  <c r="AE118" i="8" s="1"/>
  <c r="M118" i="8"/>
  <c r="N118" i="8" s="1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L117" i="8"/>
  <c r="K117" i="8"/>
  <c r="J117" i="8"/>
  <c r="I117" i="8"/>
  <c r="H117" i="8"/>
  <c r="H129" i="8" s="1"/>
  <c r="G117" i="8"/>
  <c r="M117" i="8" s="1"/>
  <c r="AE116" i="8"/>
  <c r="AE117" i="8" s="1"/>
  <c r="AD116" i="8"/>
  <c r="N117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L114" i="8"/>
  <c r="K114" i="8"/>
  <c r="J114" i="8"/>
  <c r="I114" i="8"/>
  <c r="H114" i="8"/>
  <c r="G114" i="8"/>
  <c r="AD110" i="8"/>
  <c r="AE110" i="8" s="1"/>
  <c r="M110" i="8"/>
  <c r="N110" i="8" s="1"/>
  <c r="CM109" i="8"/>
  <c r="CL109" i="8"/>
  <c r="CL115" i="8" s="1"/>
  <c r="CK109" i="8"/>
  <c r="CJ109" i="8"/>
  <c r="CI109" i="8"/>
  <c r="CH109" i="8"/>
  <c r="CG109" i="8"/>
  <c r="CF109" i="8"/>
  <c r="CE109" i="8"/>
  <c r="CD109" i="8"/>
  <c r="CC109" i="8"/>
  <c r="CB109" i="8"/>
  <c r="CB115" i="8" s="1"/>
  <c r="CA109" i="8"/>
  <c r="BZ109" i="8"/>
  <c r="BZ115" i="8" s="1"/>
  <c r="BY109" i="8"/>
  <c r="BX109" i="8"/>
  <c r="BW109" i="8"/>
  <c r="BV109" i="8"/>
  <c r="BU109" i="8"/>
  <c r="BT109" i="8"/>
  <c r="BS109" i="8"/>
  <c r="BR109" i="8"/>
  <c r="BQ109" i="8"/>
  <c r="BP109" i="8"/>
  <c r="BP115" i="8" s="1"/>
  <c r="BO109" i="8"/>
  <c r="BN109" i="8"/>
  <c r="BN115" i="8" s="1"/>
  <c r="BM109" i="8"/>
  <c r="BL109" i="8"/>
  <c r="BK109" i="8"/>
  <c r="BJ109" i="8"/>
  <c r="BI109" i="8"/>
  <c r="BH109" i="8"/>
  <c r="BG109" i="8"/>
  <c r="BF109" i="8"/>
  <c r="BE109" i="8"/>
  <c r="BD109" i="8"/>
  <c r="BD115" i="8" s="1"/>
  <c r="BC109" i="8"/>
  <c r="BB109" i="8"/>
  <c r="BB115" i="8" s="1"/>
  <c r="BA109" i="8"/>
  <c r="AZ109" i="8"/>
  <c r="AY109" i="8"/>
  <c r="AX109" i="8"/>
  <c r="AW109" i="8"/>
  <c r="AV109" i="8"/>
  <c r="AU109" i="8"/>
  <c r="AT109" i="8"/>
  <c r="AS109" i="8"/>
  <c r="AR109" i="8"/>
  <c r="AR115" i="8" s="1"/>
  <c r="AQ109" i="8"/>
  <c r="AP109" i="8"/>
  <c r="AP115" i="8" s="1"/>
  <c r="AO109" i="8"/>
  <c r="AN109" i="8"/>
  <c r="AM109" i="8"/>
  <c r="AL109" i="8"/>
  <c r="AK109" i="8"/>
  <c r="AJ109" i="8"/>
  <c r="AI109" i="8"/>
  <c r="AH109" i="8"/>
  <c r="AG109" i="8"/>
  <c r="AF109" i="8"/>
  <c r="AF115" i="8" s="1"/>
  <c r="AC109" i="8"/>
  <c r="AB109" i="8"/>
  <c r="AB115" i="8" s="1"/>
  <c r="AA109" i="8"/>
  <c r="Z109" i="8"/>
  <c r="Y109" i="8"/>
  <c r="X109" i="8"/>
  <c r="W109" i="8"/>
  <c r="V109" i="8"/>
  <c r="V115" i="8" s="1"/>
  <c r="U109" i="8"/>
  <c r="T109" i="8"/>
  <c r="S109" i="8"/>
  <c r="R109" i="8"/>
  <c r="R115" i="8" s="1"/>
  <c r="Q109" i="8"/>
  <c r="P109" i="8"/>
  <c r="P115" i="8" s="1"/>
  <c r="O109" i="8"/>
  <c r="L109" i="8"/>
  <c r="K109" i="8"/>
  <c r="J109" i="8"/>
  <c r="J115" i="8" s="1"/>
  <c r="I109" i="8"/>
  <c r="H109" i="8"/>
  <c r="H115" i="8" s="1"/>
  <c r="G109" i="8"/>
  <c r="AD104" i="8"/>
  <c r="AE104" i="8" s="1"/>
  <c r="M104" i="8"/>
  <c r="N104" i="8" s="1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L102" i="8"/>
  <c r="K102" i="8"/>
  <c r="J102" i="8"/>
  <c r="I102" i="8"/>
  <c r="H102" i="8"/>
  <c r="G102" i="8"/>
  <c r="AD98" i="8"/>
  <c r="AE98" i="8" s="1"/>
  <c r="M98" i="8"/>
  <c r="N98" i="8" s="1"/>
  <c r="N102" i="8" s="1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L97" i="8"/>
  <c r="K97" i="8"/>
  <c r="J97" i="8"/>
  <c r="I97" i="8"/>
  <c r="H97" i="8"/>
  <c r="G97" i="8"/>
  <c r="AD94" i="8"/>
  <c r="AE94" i="8" s="1"/>
  <c r="M94" i="8"/>
  <c r="N94" i="8" s="1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L92" i="8"/>
  <c r="K92" i="8"/>
  <c r="J92" i="8"/>
  <c r="I92" i="8"/>
  <c r="H92" i="8"/>
  <c r="G92" i="8"/>
  <c r="AD87" i="8"/>
  <c r="AE87" i="8" s="1"/>
  <c r="M87" i="8"/>
  <c r="N87" i="8" s="1"/>
  <c r="CM86" i="8"/>
  <c r="CL86" i="8"/>
  <c r="CK86" i="8"/>
  <c r="CJ86" i="8"/>
  <c r="CI86" i="8"/>
  <c r="CH86" i="8"/>
  <c r="CG86" i="8"/>
  <c r="CF86" i="8"/>
  <c r="CE86" i="8"/>
  <c r="CD86" i="8"/>
  <c r="CD93" i="8" s="1"/>
  <c r="CC86" i="8"/>
  <c r="CB86" i="8"/>
  <c r="CA86" i="8"/>
  <c r="BZ86" i="8"/>
  <c r="BY86" i="8"/>
  <c r="BX86" i="8"/>
  <c r="BW86" i="8"/>
  <c r="BV86" i="8"/>
  <c r="BU86" i="8"/>
  <c r="BT86" i="8"/>
  <c r="BS86" i="8"/>
  <c r="BR86" i="8"/>
  <c r="BR93" i="8" s="1"/>
  <c r="BQ86" i="8"/>
  <c r="BP86" i="8"/>
  <c r="BO86" i="8"/>
  <c r="BN86" i="8"/>
  <c r="BM86" i="8"/>
  <c r="BL86" i="8"/>
  <c r="BK86" i="8"/>
  <c r="BJ86" i="8"/>
  <c r="BI86" i="8"/>
  <c r="BH86" i="8"/>
  <c r="BG86" i="8"/>
  <c r="BF86" i="8"/>
  <c r="BF93" i="8" s="1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H93" i="8" s="1"/>
  <c r="AG86" i="8"/>
  <c r="AF86" i="8"/>
  <c r="AC86" i="8"/>
  <c r="AB86" i="8"/>
  <c r="AA86" i="8"/>
  <c r="Z86" i="8"/>
  <c r="Y86" i="8"/>
  <c r="X86" i="8"/>
  <c r="W86" i="8"/>
  <c r="V86" i="8"/>
  <c r="U86" i="8"/>
  <c r="T86" i="8"/>
  <c r="T93" i="8" s="1"/>
  <c r="S86" i="8"/>
  <c r="R86" i="8"/>
  <c r="Q86" i="8"/>
  <c r="P86" i="8"/>
  <c r="O86" i="8"/>
  <c r="L86" i="8"/>
  <c r="K86" i="8"/>
  <c r="J86" i="8"/>
  <c r="I86" i="8"/>
  <c r="H86" i="8"/>
  <c r="G86" i="8"/>
  <c r="AD82" i="8"/>
  <c r="AE82" i="8" s="1"/>
  <c r="M82" i="8"/>
  <c r="N82" i="8" s="1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L80" i="8"/>
  <c r="K80" i="8"/>
  <c r="J80" i="8"/>
  <c r="I80" i="8"/>
  <c r="H80" i="8"/>
  <c r="G80" i="8"/>
  <c r="AD75" i="8"/>
  <c r="AE75" i="8" s="1"/>
  <c r="M75" i="8"/>
  <c r="N75" i="8" s="1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L74" i="8"/>
  <c r="K74" i="8"/>
  <c r="J74" i="8"/>
  <c r="J81" i="8" s="1"/>
  <c r="I74" i="8"/>
  <c r="H74" i="8"/>
  <c r="G74" i="8"/>
  <c r="AD67" i="8"/>
  <c r="AE67" i="8" s="1"/>
  <c r="M67" i="8"/>
  <c r="N67" i="8" s="1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L65" i="8"/>
  <c r="K65" i="8"/>
  <c r="J65" i="8"/>
  <c r="I65" i="8"/>
  <c r="H65" i="8"/>
  <c r="G65" i="8"/>
  <c r="AD61" i="8"/>
  <c r="AE61" i="8" s="1"/>
  <c r="M61" i="8"/>
  <c r="N61" i="8" s="1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L60" i="8"/>
  <c r="K60" i="8"/>
  <c r="J60" i="8"/>
  <c r="I60" i="8"/>
  <c r="H60" i="8"/>
  <c r="G60" i="8"/>
  <c r="AD47" i="8"/>
  <c r="AE47" i="8" s="1"/>
  <c r="M47" i="8"/>
  <c r="N47" i="8" s="1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L45" i="8"/>
  <c r="K45" i="8"/>
  <c r="J45" i="8"/>
  <c r="I45" i="8"/>
  <c r="H45" i="8"/>
  <c r="G45" i="8"/>
  <c r="AD44" i="8"/>
  <c r="AE44" i="8" s="1"/>
  <c r="AE45" i="8" s="1"/>
  <c r="N45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L43" i="8"/>
  <c r="K43" i="8"/>
  <c r="J43" i="8"/>
  <c r="I43" i="8"/>
  <c r="H43" i="8"/>
  <c r="G43" i="8"/>
  <c r="AD24" i="8"/>
  <c r="AE24" i="8" s="1"/>
  <c r="M24" i="8"/>
  <c r="N24" i="8" s="1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L22" i="8"/>
  <c r="K22" i="8"/>
  <c r="J22" i="8"/>
  <c r="I22" i="8"/>
  <c r="H22" i="8"/>
  <c r="G22" i="8"/>
  <c r="AD17" i="8"/>
  <c r="AE17" i="8" s="1"/>
  <c r="M17" i="8"/>
  <c r="N17" i="8" s="1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L16" i="8"/>
  <c r="K16" i="8"/>
  <c r="J16" i="8"/>
  <c r="I16" i="8"/>
  <c r="H16" i="8"/>
  <c r="G16" i="8"/>
  <c r="AD3" i="8"/>
  <c r="AE3" i="8" s="1"/>
  <c r="M3" i="8"/>
  <c r="N3" i="8" s="1"/>
  <c r="X115" i="8" l="1"/>
  <c r="AL115" i="8"/>
  <c r="AX115" i="8"/>
  <c r="BJ115" i="8"/>
  <c r="BV115" i="8"/>
  <c r="CH115" i="8"/>
  <c r="J129" i="8"/>
  <c r="X129" i="8"/>
  <c r="BY46" i="8"/>
  <c r="AX66" i="8"/>
  <c r="AB93" i="8"/>
  <c r="BZ93" i="8"/>
  <c r="AH115" i="8"/>
  <c r="AT115" i="8"/>
  <c r="BF115" i="8"/>
  <c r="BR115" i="8"/>
  <c r="CD115" i="8"/>
  <c r="AL66" i="8"/>
  <c r="Z81" i="8"/>
  <c r="BB93" i="8"/>
  <c r="U115" i="8"/>
  <c r="BV66" i="8"/>
  <c r="CL93" i="8"/>
  <c r="BJ66" i="8"/>
  <c r="P93" i="8"/>
  <c r="BN93" i="8"/>
  <c r="AQ81" i="8"/>
  <c r="BC81" i="8"/>
  <c r="BO81" i="8"/>
  <c r="AK115" i="8"/>
  <c r="AW115" i="8"/>
  <c r="X66" i="8"/>
  <c r="AP93" i="8"/>
  <c r="L115" i="8"/>
  <c r="Z115" i="8"/>
  <c r="AN115" i="8"/>
  <c r="AZ115" i="8"/>
  <c r="BL115" i="8"/>
  <c r="BX115" i="8"/>
  <c r="CJ115" i="8"/>
  <c r="AO115" i="8"/>
  <c r="BA115" i="8"/>
  <c r="BM115" i="8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AE128" i="8"/>
  <c r="N128" i="8"/>
  <c r="N129" i="8" s="1"/>
  <c r="M128" i="8"/>
  <c r="Y115" i="8"/>
  <c r="BY115" i="8"/>
  <c r="CK115" i="8"/>
  <c r="K93" i="8"/>
  <c r="BA103" i="8"/>
  <c r="BY103" i="8"/>
  <c r="Q115" i="8"/>
  <c r="I66" i="8"/>
  <c r="K81" i="8"/>
  <c r="AM81" i="8"/>
  <c r="AY81" i="8"/>
  <c r="BK81" i="8"/>
  <c r="BW81" i="8"/>
  <c r="CI81" i="8"/>
  <c r="AS115" i="8"/>
  <c r="BE115" i="8"/>
  <c r="BQ115" i="8"/>
  <c r="CC115" i="8"/>
  <c r="BI115" i="8"/>
  <c r="BU115" i="8"/>
  <c r="CG115" i="8"/>
  <c r="I129" i="8"/>
  <c r="AJ115" i="8"/>
  <c r="AV115" i="8"/>
  <c r="BH115" i="8"/>
  <c r="BT115" i="8"/>
  <c r="CF115" i="8"/>
  <c r="AG115" i="8"/>
  <c r="T115" i="8"/>
  <c r="N114" i="8"/>
  <c r="L66" i="8"/>
  <c r="AN66" i="8"/>
  <c r="AZ66" i="8"/>
  <c r="N109" i="8"/>
  <c r="AE114" i="8"/>
  <c r="AE109" i="8"/>
  <c r="BQ103" i="8"/>
  <c r="AK103" i="8"/>
  <c r="BI103" i="8"/>
  <c r="CG103" i="8"/>
  <c r="AS103" i="8"/>
  <c r="Y103" i="8"/>
  <c r="W93" i="8"/>
  <c r="V81" i="8"/>
  <c r="L93" i="8"/>
  <c r="AF66" i="8"/>
  <c r="AI81" i="8"/>
  <c r="BD66" i="8"/>
  <c r="N97" i="8"/>
  <c r="N103" i="8" s="1"/>
  <c r="AU81" i="8"/>
  <c r="AE102" i="8"/>
  <c r="AD102" i="8" s="1"/>
  <c r="AR66" i="8"/>
  <c r="R66" i="8"/>
  <c r="N80" i="8"/>
  <c r="M80" i="8" s="1"/>
  <c r="AD13" i="9" s="1"/>
  <c r="U129" i="8"/>
  <c r="AI129" i="8"/>
  <c r="AU129" i="8"/>
  <c r="BG129" i="8"/>
  <c r="BS129" i="8"/>
  <c r="CE129" i="8"/>
  <c r="M97" i="8"/>
  <c r="AD18" i="9" s="1"/>
  <c r="O81" i="8"/>
  <c r="AA81" i="8"/>
  <c r="CA81" i="8"/>
  <c r="N86" i="8"/>
  <c r="M86" i="8" s="1"/>
  <c r="AE97" i="8"/>
  <c r="AD97" i="8" s="1"/>
  <c r="J18" i="9" s="1"/>
  <c r="H93" i="8"/>
  <c r="N92" i="8"/>
  <c r="BN66" i="8"/>
  <c r="Q66" i="8"/>
  <c r="AC66" i="8"/>
  <c r="AP66" i="8"/>
  <c r="BG81" i="8"/>
  <c r="BS81" i="8"/>
  <c r="CE81" i="8"/>
  <c r="AB66" i="8"/>
  <c r="BB66" i="8"/>
  <c r="BZ66" i="8"/>
  <c r="R81" i="8"/>
  <c r="AE92" i="8"/>
  <c r="CL66" i="8"/>
  <c r="P66" i="8"/>
  <c r="U66" i="8"/>
  <c r="BL66" i="8"/>
  <c r="BX66" i="8"/>
  <c r="CJ66" i="8"/>
  <c r="AE86" i="8"/>
  <c r="BP66" i="8"/>
  <c r="CB66" i="8"/>
  <c r="CM81" i="8"/>
  <c r="Q81" i="8"/>
  <c r="AC81" i="8"/>
  <c r="S81" i="8"/>
  <c r="U81" i="8"/>
  <c r="W81" i="8"/>
  <c r="Y81" i="8"/>
  <c r="AE80" i="8"/>
  <c r="AD80" i="8" s="1"/>
  <c r="J13" i="9" s="1"/>
  <c r="N74" i="8"/>
  <c r="AT93" i="8"/>
  <c r="AH66" i="8"/>
  <c r="AT66" i="8"/>
  <c r="BF66" i="8"/>
  <c r="BR66" i="8"/>
  <c r="CD66" i="8"/>
  <c r="H66" i="8"/>
  <c r="AJ66" i="8"/>
  <c r="AV66" i="8"/>
  <c r="BH66" i="8"/>
  <c r="BT66" i="8"/>
  <c r="CF66" i="8"/>
  <c r="AE74" i="8"/>
  <c r="AD74" i="8" s="1"/>
  <c r="AS66" i="8"/>
  <c r="AG66" i="8"/>
  <c r="AB23" i="8"/>
  <c r="BQ66" i="8"/>
  <c r="BE66" i="8"/>
  <c r="CC66" i="8"/>
  <c r="CH66" i="8"/>
  <c r="CG66" i="8"/>
  <c r="BI66" i="8"/>
  <c r="AK66" i="8"/>
  <c r="AW66" i="8"/>
  <c r="BU66" i="8"/>
  <c r="AO66" i="8"/>
  <c r="BA66" i="8"/>
  <c r="BM66" i="8"/>
  <c r="BY66" i="8"/>
  <c r="CK66" i="8"/>
  <c r="N65" i="8"/>
  <c r="Z66" i="8"/>
  <c r="Y66" i="8"/>
  <c r="T66" i="8"/>
  <c r="V66" i="8"/>
  <c r="L23" i="8"/>
  <c r="AE65" i="8"/>
  <c r="N60" i="8"/>
  <c r="M60" i="8" s="1"/>
  <c r="AC115" i="8"/>
  <c r="CB131" i="8"/>
  <c r="AR131" i="8"/>
  <c r="AE60" i="8"/>
  <c r="AD60" i="8" s="1"/>
  <c r="AF131" i="8"/>
  <c r="BP131" i="8"/>
  <c r="R131" i="8"/>
  <c r="BD131" i="8"/>
  <c r="Q46" i="8"/>
  <c r="AC46" i="8"/>
  <c r="N43" i="8"/>
  <c r="N46" i="8" s="1"/>
  <c r="U46" i="8"/>
  <c r="AN93" i="8"/>
  <c r="BL93" i="8"/>
  <c r="CJ93" i="8"/>
  <c r="AS46" i="8"/>
  <c r="AF93" i="8"/>
  <c r="BD93" i="8"/>
  <c r="CB93" i="8"/>
  <c r="Q129" i="8"/>
  <c r="AE43" i="8"/>
  <c r="AE46" i="8" s="1"/>
  <c r="BE103" i="8"/>
  <c r="BI46" i="8"/>
  <c r="AV93" i="8"/>
  <c r="BT93" i="8"/>
  <c r="CF93" i="8"/>
  <c r="CB129" i="8"/>
  <c r="AN23" i="8"/>
  <c r="AZ23" i="8"/>
  <c r="BL23" i="8"/>
  <c r="BX23" i="8"/>
  <c r="BU103" i="8"/>
  <c r="N22" i="8"/>
  <c r="M22" i="8" s="1"/>
  <c r="CK103" i="8"/>
  <c r="AE22" i="8"/>
  <c r="BE46" i="8"/>
  <c r="S93" i="8"/>
  <c r="P129" i="8"/>
  <c r="CJ23" i="8"/>
  <c r="N16" i="8"/>
  <c r="M16" i="8" s="1"/>
  <c r="AD3" i="9" s="1"/>
  <c r="AI103" i="8"/>
  <c r="AU103" i="8"/>
  <c r="BG103" i="8"/>
  <c r="CE103" i="8"/>
  <c r="BS103" i="8"/>
  <c r="AE16" i="8"/>
  <c r="U103" i="8"/>
  <c r="H23" i="8"/>
  <c r="T23" i="8"/>
  <c r="S46" i="8"/>
  <c r="AZ93" i="8"/>
  <c r="AK23" i="8"/>
  <c r="AW23" i="8"/>
  <c r="BI23" i="8"/>
  <c r="BU23" i="8"/>
  <c r="CG23" i="8"/>
  <c r="I46" i="8"/>
  <c r="AO103" i="8"/>
  <c r="X23" i="8"/>
  <c r="BU46" i="8"/>
  <c r="BP93" i="8"/>
  <c r="Y46" i="8"/>
  <c r="R103" i="8"/>
  <c r="AF103" i="8"/>
  <c r="AR103" i="8"/>
  <c r="BD103" i="8"/>
  <c r="BP103" i="8"/>
  <c r="CB103" i="8"/>
  <c r="AQ131" i="8"/>
  <c r="BC131" i="8"/>
  <c r="BO131" i="8"/>
  <c r="CA131" i="8"/>
  <c r="CM131" i="8"/>
  <c r="AO23" i="8"/>
  <c r="BA23" i="8"/>
  <c r="BM23" i="8"/>
  <c r="BY23" i="8"/>
  <c r="CK23" i="8"/>
  <c r="O46" i="8"/>
  <c r="AA46" i="8"/>
  <c r="AO46" i="8"/>
  <c r="CK46" i="8"/>
  <c r="AJ93" i="8"/>
  <c r="AI131" i="8"/>
  <c r="AU131" i="8"/>
  <c r="BG131" i="8"/>
  <c r="BS131" i="8"/>
  <c r="CE131" i="8"/>
  <c r="AF23" i="8"/>
  <c r="AR23" i="8"/>
  <c r="BD23" i="8"/>
  <c r="BP23" i="8"/>
  <c r="CB23" i="8"/>
  <c r="X81" i="8"/>
  <c r="L103" i="8"/>
  <c r="AM103" i="8"/>
  <c r="AY103" i="8"/>
  <c r="BK103" i="8"/>
  <c r="BW103" i="8"/>
  <c r="CI103" i="8"/>
  <c r="Y129" i="8"/>
  <c r="AM129" i="8"/>
  <c r="AY129" i="8"/>
  <c r="BK129" i="8"/>
  <c r="BW129" i="8"/>
  <c r="CI129" i="8"/>
  <c r="I131" i="8"/>
  <c r="AJ131" i="8"/>
  <c r="AV131" i="8"/>
  <c r="BH131" i="8"/>
  <c r="BT131" i="8"/>
  <c r="CF131" i="8"/>
  <c r="AG23" i="8"/>
  <c r="AS23" i="8"/>
  <c r="BE23" i="8"/>
  <c r="BQ23" i="8"/>
  <c r="CC23" i="8"/>
  <c r="Z46" i="8"/>
  <c r="AN46" i="8"/>
  <c r="AZ46" i="8"/>
  <c r="BL46" i="8"/>
  <c r="BX46" i="8"/>
  <c r="CJ46" i="8"/>
  <c r="M74" i="8"/>
  <c r="Z103" i="8"/>
  <c r="AN103" i="8"/>
  <c r="AZ103" i="8"/>
  <c r="BL103" i="8"/>
  <c r="BX103" i="8"/>
  <c r="CJ103" i="8"/>
  <c r="Z129" i="8"/>
  <c r="AN129" i="8"/>
  <c r="AZ129" i="8"/>
  <c r="BL129" i="8"/>
  <c r="BX129" i="8"/>
  <c r="CJ129" i="8"/>
  <c r="V131" i="8"/>
  <c r="W131" i="8"/>
  <c r="AK131" i="8"/>
  <c r="AW131" i="8"/>
  <c r="BI131" i="8"/>
  <c r="BU131" i="8"/>
  <c r="CG131" i="8"/>
  <c r="BA46" i="8"/>
  <c r="BM46" i="8"/>
  <c r="V93" i="8"/>
  <c r="BH93" i="8"/>
  <c r="U93" i="8"/>
  <c r="BM103" i="8"/>
  <c r="H103" i="8"/>
  <c r="T81" i="8"/>
  <c r="I93" i="8"/>
  <c r="AM131" i="8"/>
  <c r="AY131" i="8"/>
  <c r="BK131" i="8"/>
  <c r="BW131" i="8"/>
  <c r="CI131" i="8"/>
  <c r="J23" i="8"/>
  <c r="AJ23" i="8"/>
  <c r="AV23" i="8"/>
  <c r="BH23" i="8"/>
  <c r="BT23" i="8"/>
  <c r="CF23" i="8"/>
  <c r="P81" i="8"/>
  <c r="AB81" i="8"/>
  <c r="X93" i="8"/>
  <c r="AL93" i="8"/>
  <c r="AX93" i="8"/>
  <c r="BJ93" i="8"/>
  <c r="BV93" i="8"/>
  <c r="CH93" i="8"/>
  <c r="Q103" i="8"/>
  <c r="AC103" i="8"/>
  <c r="AQ103" i="8"/>
  <c r="BC103" i="8"/>
  <c r="BO103" i="8"/>
  <c r="CA103" i="8"/>
  <c r="CM103" i="8"/>
  <c r="AC129" i="8"/>
  <c r="AQ129" i="8"/>
  <c r="BC129" i="8"/>
  <c r="BO129" i="8"/>
  <c r="CA129" i="8"/>
  <c r="CM129" i="8"/>
  <c r="Z131" i="8"/>
  <c r="AZ131" i="8"/>
  <c r="BX131" i="8"/>
  <c r="K23" i="8"/>
  <c r="AF46" i="8"/>
  <c r="BD46" i="8"/>
  <c r="BP46" i="8"/>
  <c r="R129" i="8"/>
  <c r="AF129" i="8"/>
  <c r="AR129" i="8"/>
  <c r="BD129" i="8"/>
  <c r="BP129" i="8"/>
  <c r="AN131" i="8"/>
  <c r="BL131" i="8"/>
  <c r="CJ131" i="8"/>
  <c r="R46" i="8"/>
  <c r="AR46" i="8"/>
  <c r="CB46" i="8"/>
  <c r="O131" i="8"/>
  <c r="AA131" i="8"/>
  <c r="AO131" i="8"/>
  <c r="BA131" i="8"/>
  <c r="BM131" i="8"/>
  <c r="BY131" i="8"/>
  <c r="CK131" i="8"/>
  <c r="AG46" i="8"/>
  <c r="BQ46" i="8"/>
  <c r="CC46" i="8"/>
  <c r="Z93" i="8"/>
  <c r="BX93" i="8"/>
  <c r="Y93" i="8"/>
  <c r="AG103" i="8"/>
  <c r="CC103" i="8"/>
  <c r="J66" i="8"/>
  <c r="O93" i="8"/>
  <c r="AA93" i="8"/>
  <c r="T129" i="8"/>
  <c r="AJ46" i="8"/>
  <c r="BH46" i="8"/>
  <c r="CF46" i="8"/>
  <c r="V103" i="8"/>
  <c r="AV103" i="8"/>
  <c r="BT103" i="8"/>
  <c r="V129" i="8"/>
  <c r="AV129" i="8"/>
  <c r="BT129" i="8"/>
  <c r="K66" i="8"/>
  <c r="V46" i="8"/>
  <c r="AV46" i="8"/>
  <c r="BT46" i="8"/>
  <c r="I81" i="8"/>
  <c r="I103" i="8"/>
  <c r="AJ103" i="8"/>
  <c r="BH103" i="8"/>
  <c r="CF103" i="8"/>
  <c r="AJ129" i="8"/>
  <c r="BH129" i="8"/>
  <c r="CF129" i="8"/>
  <c r="S131" i="8"/>
  <c r="AG131" i="8"/>
  <c r="AS131" i="8"/>
  <c r="BE131" i="8"/>
  <c r="BQ131" i="8"/>
  <c r="CC131" i="8"/>
  <c r="P23" i="8"/>
  <c r="J46" i="8"/>
  <c r="W46" i="8"/>
  <c r="AK46" i="8"/>
  <c r="AW46" i="8"/>
  <c r="CG46" i="8"/>
  <c r="R93" i="8"/>
  <c r="AR93" i="8"/>
  <c r="Q93" i="8"/>
  <c r="AC93" i="8"/>
  <c r="AW103" i="8"/>
  <c r="R23" i="8"/>
  <c r="G23" i="8"/>
  <c r="AD22" i="8"/>
  <c r="O23" i="8"/>
  <c r="W23" i="8"/>
  <c r="AA23" i="8"/>
  <c r="M45" i="8"/>
  <c r="AD45" i="8"/>
  <c r="K46" i="8"/>
  <c r="P46" i="8"/>
  <c r="T46" i="8"/>
  <c r="X46" i="8"/>
  <c r="AB46" i="8"/>
  <c r="V23" i="8"/>
  <c r="G66" i="8"/>
  <c r="AD65" i="8"/>
  <c r="J10" i="9" s="1"/>
  <c r="J131" i="8"/>
  <c r="S23" i="8"/>
  <c r="K131" i="8"/>
  <c r="P131" i="8"/>
  <c r="T131" i="8"/>
  <c r="X131" i="8"/>
  <c r="AB131" i="8"/>
  <c r="AH23" i="8"/>
  <c r="AL23" i="8"/>
  <c r="AP23" i="8"/>
  <c r="AT23" i="8"/>
  <c r="AX23" i="8"/>
  <c r="BB23" i="8"/>
  <c r="BF23" i="8"/>
  <c r="BJ23" i="8"/>
  <c r="BN23" i="8"/>
  <c r="BR23" i="8"/>
  <c r="BV23" i="8"/>
  <c r="BZ23" i="8"/>
  <c r="CD23" i="8"/>
  <c r="CH23" i="8"/>
  <c r="CL23" i="8"/>
  <c r="H46" i="8"/>
  <c r="L46" i="8"/>
  <c r="AH46" i="8"/>
  <c r="AL46" i="8"/>
  <c r="AP46" i="8"/>
  <c r="AT46" i="8"/>
  <c r="AX46" i="8"/>
  <c r="BB46" i="8"/>
  <c r="BF46" i="8"/>
  <c r="BJ46" i="8"/>
  <c r="BN46" i="8"/>
  <c r="BR46" i="8"/>
  <c r="BV46" i="8"/>
  <c r="BZ46" i="8"/>
  <c r="CD46" i="8"/>
  <c r="CH46" i="8"/>
  <c r="CL46" i="8"/>
  <c r="O66" i="8"/>
  <c r="S66" i="8"/>
  <c r="W66" i="8"/>
  <c r="AA66" i="8"/>
  <c r="Z23" i="8"/>
  <c r="AD109" i="8"/>
  <c r="M109" i="8"/>
  <c r="H131" i="8"/>
  <c r="L131" i="8"/>
  <c r="Q131" i="8"/>
  <c r="U131" i="8"/>
  <c r="Y131" i="8"/>
  <c r="AC131" i="8"/>
  <c r="AH131" i="8"/>
  <c r="AL131" i="8"/>
  <c r="AP131" i="8"/>
  <c r="AT131" i="8"/>
  <c r="AX131" i="8"/>
  <c r="BB131" i="8"/>
  <c r="BF131" i="8"/>
  <c r="BJ131" i="8"/>
  <c r="BN131" i="8"/>
  <c r="BR131" i="8"/>
  <c r="BV131" i="8"/>
  <c r="BZ131" i="8"/>
  <c r="CD131" i="8"/>
  <c r="CH131" i="8"/>
  <c r="CL131" i="8"/>
  <c r="I23" i="8"/>
  <c r="Q23" i="8"/>
  <c r="U23" i="8"/>
  <c r="Y23" i="8"/>
  <c r="AC23" i="8"/>
  <c r="AI23" i="8"/>
  <c r="AM23" i="8"/>
  <c r="AQ23" i="8"/>
  <c r="AU23" i="8"/>
  <c r="AY23" i="8"/>
  <c r="BC23" i="8"/>
  <c r="BG23" i="8"/>
  <c r="BK23" i="8"/>
  <c r="BO23" i="8"/>
  <c r="BS23" i="8"/>
  <c r="BW23" i="8"/>
  <c r="CA23" i="8"/>
  <c r="CE23" i="8"/>
  <c r="CI23" i="8"/>
  <c r="CM23" i="8"/>
  <c r="AI46" i="8"/>
  <c r="AM46" i="8"/>
  <c r="AQ46" i="8"/>
  <c r="AU46" i="8"/>
  <c r="AY46" i="8"/>
  <c r="BC46" i="8"/>
  <c r="BG46" i="8"/>
  <c r="BK46" i="8"/>
  <c r="BO46" i="8"/>
  <c r="BS46" i="8"/>
  <c r="BW46" i="8"/>
  <c r="CA46" i="8"/>
  <c r="CE46" i="8"/>
  <c r="CI46" i="8"/>
  <c r="CM46" i="8"/>
  <c r="G133" i="8"/>
  <c r="AD128" i="8"/>
  <c r="H81" i="8"/>
  <c r="L81" i="8"/>
  <c r="AI93" i="8"/>
  <c r="AM93" i="8"/>
  <c r="AQ93" i="8"/>
  <c r="AU93" i="8"/>
  <c r="AY93" i="8"/>
  <c r="BC93" i="8"/>
  <c r="BG93" i="8"/>
  <c r="BK93" i="8"/>
  <c r="BO93" i="8"/>
  <c r="BS93" i="8"/>
  <c r="BW93" i="8"/>
  <c r="CA93" i="8"/>
  <c r="CE93" i="8"/>
  <c r="CI93" i="8"/>
  <c r="CM93" i="8"/>
  <c r="J103" i="8"/>
  <c r="O103" i="8"/>
  <c r="S103" i="8"/>
  <c r="W103" i="8"/>
  <c r="AA103" i="8"/>
  <c r="G115" i="8"/>
  <c r="K133" i="8"/>
  <c r="AI133" i="8"/>
  <c r="AM133" i="8"/>
  <c r="AQ133" i="8"/>
  <c r="AU133" i="8"/>
  <c r="AY133" i="8"/>
  <c r="BC115" i="8"/>
  <c r="BG115" i="8"/>
  <c r="BK115" i="8"/>
  <c r="BO115" i="8"/>
  <c r="BS115" i="8"/>
  <c r="BW115" i="8"/>
  <c r="CA115" i="8"/>
  <c r="CE115" i="8"/>
  <c r="CI115" i="8"/>
  <c r="CM115" i="8"/>
  <c r="G129" i="8"/>
  <c r="K129" i="8"/>
  <c r="O129" i="8"/>
  <c r="S129" i="8"/>
  <c r="W129" i="8"/>
  <c r="AA129" i="8"/>
  <c r="H133" i="8"/>
  <c r="L133" i="8"/>
  <c r="P133" i="8"/>
  <c r="T133" i="8"/>
  <c r="X133" i="8"/>
  <c r="AB133" i="8"/>
  <c r="AH133" i="8"/>
  <c r="AL133" i="8"/>
  <c r="AP133" i="8"/>
  <c r="AT133" i="8"/>
  <c r="AX133" i="8"/>
  <c r="BB133" i="8"/>
  <c r="BF133" i="8"/>
  <c r="BJ133" i="8"/>
  <c r="BN133" i="8"/>
  <c r="BR133" i="8"/>
  <c r="BV133" i="8"/>
  <c r="BZ133" i="8"/>
  <c r="CD133" i="8"/>
  <c r="CH133" i="8"/>
  <c r="CL133" i="8"/>
  <c r="AI66" i="8"/>
  <c r="AM66" i="8"/>
  <c r="AQ66" i="8"/>
  <c r="AU66" i="8"/>
  <c r="AY66" i="8"/>
  <c r="BC66" i="8"/>
  <c r="BG66" i="8"/>
  <c r="BK66" i="8"/>
  <c r="BO66" i="8"/>
  <c r="BS66" i="8"/>
  <c r="BW66" i="8"/>
  <c r="CA66" i="8"/>
  <c r="CE66" i="8"/>
  <c r="CI66" i="8"/>
  <c r="CM66" i="8"/>
  <c r="AG81" i="8"/>
  <c r="AK81" i="8"/>
  <c r="AO81" i="8"/>
  <c r="AS81" i="8"/>
  <c r="AW81" i="8"/>
  <c r="BA81" i="8"/>
  <c r="BE81" i="8"/>
  <c r="BI81" i="8"/>
  <c r="BM81" i="8"/>
  <c r="BQ81" i="8"/>
  <c r="BU81" i="8"/>
  <c r="BY81" i="8"/>
  <c r="CC81" i="8"/>
  <c r="CG81" i="8"/>
  <c r="CK81" i="8"/>
  <c r="AF81" i="8"/>
  <c r="AJ81" i="8"/>
  <c r="AN81" i="8"/>
  <c r="AR81" i="8"/>
  <c r="AV81" i="8"/>
  <c r="AZ81" i="8"/>
  <c r="BD81" i="8"/>
  <c r="BH81" i="8"/>
  <c r="BL81" i="8"/>
  <c r="BP81" i="8"/>
  <c r="BT81" i="8"/>
  <c r="BX81" i="8"/>
  <c r="CB81" i="8"/>
  <c r="CF81" i="8"/>
  <c r="CJ81" i="8"/>
  <c r="G81" i="8"/>
  <c r="J93" i="8"/>
  <c r="AG93" i="8"/>
  <c r="AK93" i="8"/>
  <c r="AO93" i="8"/>
  <c r="AS93" i="8"/>
  <c r="AW93" i="8"/>
  <c r="BA93" i="8"/>
  <c r="BE93" i="8"/>
  <c r="BI93" i="8"/>
  <c r="BM93" i="8"/>
  <c r="BQ93" i="8"/>
  <c r="BU93" i="8"/>
  <c r="BY93" i="8"/>
  <c r="CC93" i="8"/>
  <c r="CG93" i="8"/>
  <c r="CK93" i="8"/>
  <c r="M102" i="8"/>
  <c r="K103" i="8"/>
  <c r="P103" i="8"/>
  <c r="T103" i="8"/>
  <c r="X103" i="8"/>
  <c r="AB103" i="8"/>
  <c r="I115" i="8"/>
  <c r="L129" i="8"/>
  <c r="AB129" i="8"/>
  <c r="AH129" i="8"/>
  <c r="AL129" i="8"/>
  <c r="AP129" i="8"/>
  <c r="AT129" i="8"/>
  <c r="AX129" i="8"/>
  <c r="BB129" i="8"/>
  <c r="BF129" i="8"/>
  <c r="BJ129" i="8"/>
  <c r="BN129" i="8"/>
  <c r="BR129" i="8"/>
  <c r="BV129" i="8"/>
  <c r="BZ129" i="8"/>
  <c r="CD129" i="8"/>
  <c r="CH129" i="8"/>
  <c r="CL129" i="8"/>
  <c r="I133" i="8"/>
  <c r="Q133" i="8"/>
  <c r="U133" i="8"/>
  <c r="Y133" i="8"/>
  <c r="AC133" i="8"/>
  <c r="BC133" i="8"/>
  <c r="BG133" i="8"/>
  <c r="BK133" i="8"/>
  <c r="BO133" i="8"/>
  <c r="BO135" i="8" s="1"/>
  <c r="BS133" i="8"/>
  <c r="BS135" i="8" s="1"/>
  <c r="BW133" i="8"/>
  <c r="CA133" i="8"/>
  <c r="CE133" i="8"/>
  <c r="CI133" i="8"/>
  <c r="CM133" i="8"/>
  <c r="AH81" i="8"/>
  <c r="AL81" i="8"/>
  <c r="AP81" i="8"/>
  <c r="AT81" i="8"/>
  <c r="AX81" i="8"/>
  <c r="BB81" i="8"/>
  <c r="BF81" i="8"/>
  <c r="BJ81" i="8"/>
  <c r="BN81" i="8"/>
  <c r="BR81" i="8"/>
  <c r="BV81" i="8"/>
  <c r="BZ81" i="8"/>
  <c r="CD81" i="8"/>
  <c r="CH81" i="8"/>
  <c r="CL81" i="8"/>
  <c r="G93" i="8"/>
  <c r="AD86" i="8"/>
  <c r="AH103" i="8"/>
  <c r="AL103" i="8"/>
  <c r="AP103" i="8"/>
  <c r="AT103" i="8"/>
  <c r="AX103" i="8"/>
  <c r="BB103" i="8"/>
  <c r="BF103" i="8"/>
  <c r="BJ103" i="8"/>
  <c r="BN103" i="8"/>
  <c r="BR103" i="8"/>
  <c r="BV103" i="8"/>
  <c r="BZ103" i="8"/>
  <c r="CD103" i="8"/>
  <c r="CH103" i="8"/>
  <c r="CL103" i="8"/>
  <c r="O133" i="8"/>
  <c r="S133" i="8"/>
  <c r="W133" i="8"/>
  <c r="AA133" i="8"/>
  <c r="J133" i="8"/>
  <c r="R133" i="8"/>
  <c r="V133" i="8"/>
  <c r="Z133" i="8"/>
  <c r="AF133" i="8"/>
  <c r="AJ133" i="8"/>
  <c r="AN133" i="8"/>
  <c r="AR133" i="8"/>
  <c r="AV133" i="8"/>
  <c r="AZ133" i="8"/>
  <c r="BD133" i="8"/>
  <c r="BH133" i="8"/>
  <c r="BL133" i="8"/>
  <c r="BP133" i="8"/>
  <c r="BP135" i="8" s="1"/>
  <c r="BT133" i="8"/>
  <c r="BX133" i="8"/>
  <c r="CB133" i="8"/>
  <c r="CF133" i="8"/>
  <c r="CJ133" i="8"/>
  <c r="AD114" i="8"/>
  <c r="J22" i="9" s="1"/>
  <c r="AG133" i="8"/>
  <c r="AK133" i="8"/>
  <c r="AK135" i="8" s="1"/>
  <c r="AO133" i="8"/>
  <c r="AS133" i="8"/>
  <c r="AW133" i="8"/>
  <c r="BA133" i="8"/>
  <c r="BA135" i="8" s="1"/>
  <c r="BE133" i="8"/>
  <c r="BI133" i="8"/>
  <c r="BM133" i="8"/>
  <c r="BM135" i="8" s="1"/>
  <c r="BQ133" i="8"/>
  <c r="BU133" i="8"/>
  <c r="BY133" i="8"/>
  <c r="CC133" i="8"/>
  <c r="CG133" i="8"/>
  <c r="CK133" i="8"/>
  <c r="AE115" i="8"/>
  <c r="AE66" i="8"/>
  <c r="AE129" i="8"/>
  <c r="G46" i="8"/>
  <c r="M65" i="8"/>
  <c r="AD10" i="9" s="1"/>
  <c r="G103" i="8"/>
  <c r="K115" i="8"/>
  <c r="O115" i="8"/>
  <c r="S115" i="8"/>
  <c r="W115" i="8"/>
  <c r="AA115" i="8"/>
  <c r="AI115" i="8"/>
  <c r="AM115" i="8"/>
  <c r="AQ115" i="8"/>
  <c r="AU115" i="8"/>
  <c r="AY115" i="8"/>
  <c r="AG129" i="8"/>
  <c r="AK129" i="8"/>
  <c r="AO129" i="8"/>
  <c r="AS129" i="8"/>
  <c r="AW129" i="8"/>
  <c r="BA129" i="8"/>
  <c r="BE129" i="8"/>
  <c r="BI129" i="8"/>
  <c r="BM129" i="8"/>
  <c r="BQ129" i="8"/>
  <c r="BU129" i="8"/>
  <c r="BY129" i="8"/>
  <c r="CC129" i="8"/>
  <c r="CG129" i="8"/>
  <c r="CK129" i="8"/>
  <c r="G131" i="8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I25" i="9" s="1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W7" i="9" s="1"/>
  <c r="O25" i="9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N7" i="9" s="1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L7" i="9" s="1"/>
  <c r="Z7" i="9"/>
  <c r="AA19" i="9"/>
  <c r="H25" i="9"/>
  <c r="BE135" i="8" l="1"/>
  <c r="Q12" i="9"/>
  <c r="BG135" i="8"/>
  <c r="AE81" i="8"/>
  <c r="W135" i="8"/>
  <c r="N25" i="9"/>
  <c r="N9" i="9"/>
  <c r="N115" i="8"/>
  <c r="M115" i="8" s="1"/>
  <c r="AD23" i="9" s="1"/>
  <c r="W21" i="9"/>
  <c r="S22" i="9"/>
  <c r="M114" i="8"/>
  <c r="AU135" i="8"/>
  <c r="AE103" i="8"/>
  <c r="CB135" i="8"/>
  <c r="S21" i="9"/>
  <c r="L21" i="9"/>
  <c r="N21" i="9"/>
  <c r="U19" i="9"/>
  <c r="N19" i="9"/>
  <c r="N81" i="8"/>
  <c r="M81" i="8" s="1"/>
  <c r="AD14" i="9" s="1"/>
  <c r="S19" i="9"/>
  <c r="CA135" i="8"/>
  <c r="N93" i="8"/>
  <c r="M93" i="8" s="1"/>
  <c r="AD17" i="9" s="1"/>
  <c r="U18" i="9"/>
  <c r="N18" i="9"/>
  <c r="R135" i="8"/>
  <c r="AE133" i="8"/>
  <c r="AD133" i="8" s="1"/>
  <c r="J28" i="9" s="1"/>
  <c r="AE23" i="8"/>
  <c r="AD23" i="8" s="1"/>
  <c r="M92" i="8"/>
  <c r="AD16" i="9" s="1"/>
  <c r="N16" i="9"/>
  <c r="AD92" i="8"/>
  <c r="J16" i="9" s="1"/>
  <c r="AR135" i="8"/>
  <c r="I4" i="9"/>
  <c r="M43" i="8"/>
  <c r="AD6" i="9" s="1"/>
  <c r="I13" i="9"/>
  <c r="AE93" i="8"/>
  <c r="AD93" i="8" s="1"/>
  <c r="J17" i="9" s="1"/>
  <c r="G11" i="9"/>
  <c r="Q15" i="9"/>
  <c r="BT135" i="8"/>
  <c r="I15" i="9"/>
  <c r="U10" i="9"/>
  <c r="W13" i="9"/>
  <c r="S13" i="9"/>
  <c r="AO135" i="8"/>
  <c r="BH135" i="8"/>
  <c r="L13" i="9"/>
  <c r="N13" i="9"/>
  <c r="AA5" i="9"/>
  <c r="W10" i="9"/>
  <c r="N12" i="9"/>
  <c r="BD135" i="8"/>
  <c r="BY135" i="8"/>
  <c r="L12" i="9"/>
  <c r="AM135" i="8"/>
  <c r="BI135" i="8"/>
  <c r="AW135" i="8"/>
  <c r="CE135" i="8"/>
  <c r="V135" i="8"/>
  <c r="Z11" i="9"/>
  <c r="L15" i="9"/>
  <c r="N66" i="8"/>
  <c r="K14" i="9"/>
  <c r="F11" i="9"/>
  <c r="AB16" i="9"/>
  <c r="AC16" i="9" s="1"/>
  <c r="CK135" i="8"/>
  <c r="BW135" i="8"/>
  <c r="CG135" i="8"/>
  <c r="AQ135" i="8"/>
  <c r="CJ135" i="8"/>
  <c r="L9" i="9"/>
  <c r="AF135" i="8"/>
  <c r="S135" i="8"/>
  <c r="Q19" i="9"/>
  <c r="W19" i="9"/>
  <c r="S3" i="9"/>
  <c r="N131" i="8"/>
  <c r="M131" i="8" s="1"/>
  <c r="Y7" i="9"/>
  <c r="E11" i="9"/>
  <c r="E14" i="9"/>
  <c r="CF135" i="8"/>
  <c r="AD43" i="8"/>
  <c r="J6" i="9" s="1"/>
  <c r="L6" i="9"/>
  <c r="Q6" i="9"/>
  <c r="W6" i="9"/>
  <c r="AE131" i="8"/>
  <c r="AG135" i="8"/>
  <c r="Q25" i="9"/>
  <c r="S7" i="9"/>
  <c r="BC135" i="8"/>
  <c r="R11" i="9"/>
  <c r="AB22" i="9"/>
  <c r="AC22" i="9" s="1"/>
  <c r="AD16" i="8"/>
  <c r="U25" i="9"/>
  <c r="S25" i="9"/>
  <c r="Z135" i="8"/>
  <c r="CI135" i="8"/>
  <c r="W25" i="9"/>
  <c r="I6" i="9"/>
  <c r="K8" i="9"/>
  <c r="N133" i="8"/>
  <c r="M133" i="8" s="1"/>
  <c r="AD28" i="9" s="1"/>
  <c r="N23" i="8"/>
  <c r="M23" i="8" s="1"/>
  <c r="AD5" i="9" s="1"/>
  <c r="N4" i="9"/>
  <c r="N3" i="9"/>
  <c r="Q21" i="9"/>
  <c r="AA8" i="9"/>
  <c r="I3" i="9"/>
  <c r="Z14" i="9"/>
  <c r="T5" i="9"/>
  <c r="CM135" i="8"/>
  <c r="CC135" i="8"/>
  <c r="X3" i="9"/>
  <c r="Y3" i="9" s="1"/>
  <c r="AV135" i="8"/>
  <c r="R5" i="9"/>
  <c r="AI135" i="8"/>
  <c r="AA135" i="8"/>
  <c r="U9" i="9"/>
  <c r="BX135" i="8"/>
  <c r="AB10" i="9"/>
  <c r="AC10" i="9" s="1"/>
  <c r="O135" i="8"/>
  <c r="BL135" i="8"/>
  <c r="BQ135" i="8"/>
  <c r="AN135" i="8"/>
  <c r="L4" i="9"/>
  <c r="S12" i="9"/>
  <c r="AJ135" i="8"/>
  <c r="I135" i="8"/>
  <c r="S6" i="9"/>
  <c r="AS135" i="8"/>
  <c r="L135" i="8"/>
  <c r="AA14" i="9"/>
  <c r="P8" i="9"/>
  <c r="AY135" i="8"/>
  <c r="U22" i="9"/>
  <c r="I12" i="9"/>
  <c r="AZ135" i="8"/>
  <c r="BK135" i="8"/>
  <c r="D8" i="9"/>
  <c r="W12" i="9"/>
  <c r="BU135" i="8"/>
  <c r="BZ135" i="8"/>
  <c r="AC135" i="8"/>
  <c r="S4" i="9"/>
  <c r="AT135" i="8"/>
  <c r="O20" i="9"/>
  <c r="H26" i="9"/>
  <c r="F5" i="9"/>
  <c r="P5" i="9"/>
  <c r="BJ135" i="8"/>
  <c r="W22" i="9"/>
  <c r="U6" i="9"/>
  <c r="X9" i="9"/>
  <c r="Y9" i="9" s="1"/>
  <c r="F26" i="9"/>
  <c r="P135" i="8"/>
  <c r="Q18" i="9"/>
  <c r="C5" i="9"/>
  <c r="AA11" i="9"/>
  <c r="P11" i="9"/>
  <c r="M8" i="9"/>
  <c r="K5" i="9"/>
  <c r="AB3" i="9"/>
  <c r="AC3" i="9" s="1"/>
  <c r="AD115" i="8"/>
  <c r="J23" i="9" s="1"/>
  <c r="CL135" i="8"/>
  <c r="BV135" i="8"/>
  <c r="BF135" i="8"/>
  <c r="AP135" i="8"/>
  <c r="Y135" i="8"/>
  <c r="H135" i="8"/>
  <c r="AB135" i="8"/>
  <c r="K135" i="8"/>
  <c r="M66" i="8"/>
  <c r="AD11" i="9" s="1"/>
  <c r="AD66" i="8"/>
  <c r="J11" i="9" s="1"/>
  <c r="I7" i="9"/>
  <c r="M46" i="8"/>
  <c r="AD8" i="9" s="1"/>
  <c r="AD46" i="8"/>
  <c r="J8" i="9" s="1"/>
  <c r="AD81" i="8"/>
  <c r="J14" i="9" s="1"/>
  <c r="CH135" i="8"/>
  <c r="BR135" i="8"/>
  <c r="BB135" i="8"/>
  <c r="AL135" i="8"/>
  <c r="U135" i="8"/>
  <c r="X135" i="8"/>
  <c r="P14" i="9"/>
  <c r="M129" i="8"/>
  <c r="AD26" i="9" s="1"/>
  <c r="AD129" i="8"/>
  <c r="J26" i="9" s="1"/>
  <c r="X4" i="9"/>
  <c r="Y4" i="9" s="1"/>
  <c r="W9" i="9"/>
  <c r="M103" i="8"/>
  <c r="AD20" i="9" s="1"/>
  <c r="AD103" i="8"/>
  <c r="J20" i="9" s="1"/>
  <c r="CD135" i="8"/>
  <c r="BN135" i="8"/>
  <c r="AX135" i="8"/>
  <c r="AH135" i="8"/>
  <c r="Q135" i="8"/>
  <c r="T135" i="8"/>
  <c r="J135" i="8"/>
  <c r="G135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D11" i="9"/>
  <c r="M27" i="9"/>
  <c r="T26" i="9"/>
  <c r="D27" i="9"/>
  <c r="AC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N23" i="9" l="1"/>
  <c r="AE135" i="8"/>
  <c r="W20" i="9"/>
  <c r="L17" i="9"/>
  <c r="S17" i="9"/>
  <c r="U20" i="9"/>
  <c r="U14" i="9"/>
  <c r="N135" i="8"/>
  <c r="M135" i="8" s="1"/>
  <c r="AD29" i="9" s="1"/>
  <c r="AB5" i="9"/>
  <c r="AC5" i="9" s="1"/>
  <c r="AD131" i="8"/>
  <c r="J27" i="9" s="1"/>
  <c r="Q11" i="9"/>
  <c r="AB11" i="9"/>
  <c r="AC11" i="9" s="1"/>
  <c r="I8" i="9"/>
  <c r="I5" i="9"/>
  <c r="N28" i="9"/>
  <c r="I28" i="9"/>
  <c r="L5" i="9"/>
  <c r="N27" i="9"/>
  <c r="N5" i="9"/>
  <c r="W14" i="9"/>
  <c r="W17" i="9"/>
  <c r="R29" i="9"/>
  <c r="P29" i="9"/>
  <c r="Q17" i="9"/>
  <c r="M29" i="9"/>
  <c r="AB8" i="9"/>
  <c r="AC8" i="9" s="1"/>
  <c r="AB14" i="9"/>
  <c r="AC14" i="9" s="1"/>
  <c r="Q20" i="9"/>
  <c r="AB28" i="9"/>
  <c r="AC28" i="9" s="1"/>
  <c r="L8" i="9"/>
  <c r="AB17" i="9"/>
  <c r="AC17" i="9" s="1"/>
  <c r="X20" i="9"/>
  <c r="Y20" i="9" s="1"/>
  <c r="S20" i="9"/>
  <c r="G29" i="9"/>
  <c r="AB23" i="9"/>
  <c r="AC23" i="9" s="1"/>
  <c r="X14" i="9"/>
  <c r="Y14" i="9" s="1"/>
  <c r="K29" i="9"/>
  <c r="AD135" i="8"/>
  <c r="J29" i="9" s="1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Q23" i="9"/>
  <c r="Y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AB29" i="9" l="1"/>
  <c r="N29" i="9"/>
  <c r="I29" i="9"/>
  <c r="L29" i="9"/>
  <c r="AC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<sst xmlns="http://schemas.openxmlformats.org/spreadsheetml/2006/main" count="3951" uniqueCount="528">
  <si>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</si>
  <si>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</si>
  <si>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</si>
  <si>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</si>
  <si>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</si>
  <si>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</si>
  <si>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</si>
  <si>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</si>
  <si>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</si>
  <si>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</si>
  <si>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</si>
  <si>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</si>
  <si>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</si>
  <si>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</si>
  <si>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</si>
  <si>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</si>
  <si>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</si>
  <si>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</si>
  <si>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</si>
  <si>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</si>
  <si>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</si>
  <si>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</si>
  <si>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</si>
  <si>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</si>
  <si>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</si>
  <si>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</si>
  <si>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</si>
  <si>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</si>
  <si>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</si>
  <si>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</si>
  <si>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</si>
  <si>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</si>
  <si>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</si>
  <si>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</si>
  <si>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</si>
  <si>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</si>
  <si>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</si>
  <si>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</si>
  <si>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</si>
  <si>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</si>
  <si>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</si>
  <si>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</si>
  <si>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</si>
  <si>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</si>
  <si>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</si>
  <si>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</si>
  <si>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</si>
  <si>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</si>
  <si>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</si>
  <si>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</si>
  <si>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</si>
  <si>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</si>
  <si>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</si>
  <si>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</si>
  <si>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</si>
  <si>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</si>
  <si>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</si>
  <si>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</si>
  <si>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</si>
  <si>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</si>
  <si>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</si>
  <si>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</si>
  <si>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</si>
  <si>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</si>
  <si>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</si>
  <si>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</si>
  <si>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</si>
  <si>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</si>
  <si>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</si>
  <si>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</si>
  <si>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</si>
  <si>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</si>
  <si>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</si>
  <si>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</si>
  <si>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</si>
  <si>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</si>
  <si>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</si>
  <si>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</si>
  <si>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</si>
  <si>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</si>
  <si>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</si>
  <si>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</si>
  <si>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</si>
  <si>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</si>
  <si>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</si>
  <si>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</si>
  <si>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</si>
  <si>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</si>
  <si>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</si>
  <si>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</si>
  <si>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</si>
  <si>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</si>
  <si>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</si>
  <si>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</si>
  <si>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</si>
  <si>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</si>
  <si>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</si>
  <si>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</si>
  <si>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</si>
  <si>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</si>
  <si>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</si>
  <si>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</si>
  <si>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</si>
  <si>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</si>
  <si>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</si>
  <si>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</si>
  <si>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</si>
  <si>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</si>
  <si>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</si>
  <si>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</si>
  <si>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</si>
  <si>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</si>
  <si>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</si>
  <si>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</si>
  <si>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</si>
  <si>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</si>
  <si>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</si>
  <si>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</si>
  <si>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</si>
  <si>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</si>
  <si>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</si>
  <si>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</si>
  <si>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</si>
  <si>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</si>
  <si>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</si>
  <si>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</si>
  <si>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</si>
  <si>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</si>
  <si>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</si>
  <si>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</si>
  <si>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</si>
  <si>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</si>
  <si>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</si>
  <si>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</si>
  <si>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</si>
  <si>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</si>
  <si>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</si>
  <si>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</si>
  <si>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</si>
  <si>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</si>
  <si>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</si>
  <si>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</si>
  <si>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</si>
  <si>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</si>
  <si>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</si>
  <si>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</si>
  <si>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</si>
  <si>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</si>
  <si>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</si>
  <si>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</si>
  <si>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</si>
  <si>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</si>
  <si>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</si>
  <si>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</si>
  <si>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</si>
  <si>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</si>
  <si>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</si>
  <si>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</si>
  <si>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</si>
  <si>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</si>
  <si>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</si>
  <si>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</si>
  <si>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</si>
  <si>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</si>
  <si>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</si>
  <si>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</si>
  <si>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E1U12</t>
  </si>
  <si>
    <t>44155315201</t>
  </si>
  <si>
    <t/>
  </si>
  <si>
    <t>E1U14</t>
  </si>
  <si>
    <t>44477715201</t>
  </si>
  <si>
    <t>E1V07</t>
  </si>
  <si>
    <t>44023115201</t>
  </si>
  <si>
    <t>T1751</t>
  </si>
  <si>
    <t>41066635201</t>
  </si>
  <si>
    <t>T1761</t>
  </si>
  <si>
    <t>42982315201</t>
  </si>
  <si>
    <t>T1772</t>
  </si>
  <si>
    <t>44211515201</t>
  </si>
  <si>
    <t>T1777</t>
  </si>
  <si>
    <t>43943015201</t>
  </si>
  <si>
    <t>T1781</t>
  </si>
  <si>
    <t>44151815201</t>
  </si>
  <si>
    <t>T1806</t>
  </si>
  <si>
    <t>44155915201</t>
  </si>
  <si>
    <t>T1808</t>
  </si>
  <si>
    <t>44233315201</t>
  </si>
  <si>
    <t>T1817</t>
  </si>
  <si>
    <t>44068815201</t>
  </si>
  <si>
    <t>T1826</t>
  </si>
  <si>
    <t>44421215201</t>
  </si>
  <si>
    <t>T1828</t>
  </si>
  <si>
    <t>44033715201</t>
  </si>
  <si>
    <t>T2703</t>
  </si>
  <si>
    <t>21272425201</t>
  </si>
  <si>
    <t>T2725</t>
  </si>
  <si>
    <t>42307145201</t>
  </si>
  <si>
    <t>115</t>
  </si>
  <si>
    <t>118</t>
  </si>
  <si>
    <t>113</t>
  </si>
  <si>
    <t>T2749</t>
  </si>
  <si>
    <t>43946715201</t>
  </si>
  <si>
    <t>T2803</t>
  </si>
  <si>
    <t>44126115201</t>
  </si>
  <si>
    <t>T2813</t>
  </si>
  <si>
    <t>43617815201</t>
  </si>
  <si>
    <t>T2821</t>
  </si>
  <si>
    <t>44327315201</t>
  </si>
  <si>
    <t>T2824</t>
  </si>
  <si>
    <t>44327415201</t>
  </si>
  <si>
    <t>E3S70</t>
  </si>
  <si>
    <t>43992635201</t>
  </si>
  <si>
    <t>E3U84</t>
  </si>
  <si>
    <t>44365915201</t>
  </si>
  <si>
    <t>T3579</t>
  </si>
  <si>
    <t>41413245201</t>
  </si>
  <si>
    <t>T3604</t>
  </si>
  <si>
    <t>43282815201</t>
  </si>
  <si>
    <t>T3691</t>
  </si>
  <si>
    <t>43717815201</t>
  </si>
  <si>
    <t>T3750</t>
  </si>
  <si>
    <t>43811125201</t>
  </si>
  <si>
    <t>T3793</t>
  </si>
  <si>
    <t>43467715201</t>
  </si>
  <si>
    <t>E4T68</t>
  </si>
  <si>
    <t>44074615201</t>
  </si>
  <si>
    <t>E4U99</t>
  </si>
  <si>
    <t>44146215201</t>
  </si>
  <si>
    <t>108</t>
  </si>
  <si>
    <t>E4V75</t>
  </si>
  <si>
    <t>44172215201</t>
  </si>
  <si>
    <t>E4V84</t>
  </si>
  <si>
    <t>44609715201</t>
  </si>
  <si>
    <t>T4562</t>
  </si>
  <si>
    <t>43177035201</t>
  </si>
  <si>
    <t>T4573</t>
  </si>
  <si>
    <t>43206675201</t>
  </si>
  <si>
    <t>T4594</t>
  </si>
  <si>
    <t>43999015201</t>
  </si>
  <si>
    <t>T4597</t>
  </si>
  <si>
    <t>44177515201</t>
  </si>
  <si>
    <t>T4614</t>
  </si>
  <si>
    <t>44399415201</t>
  </si>
  <si>
    <t>E51A9</t>
  </si>
  <si>
    <t>44102015201</t>
  </si>
  <si>
    <t>E57A4</t>
  </si>
  <si>
    <t>44113215201</t>
  </si>
  <si>
    <t>T5552</t>
  </si>
  <si>
    <t>40714345201</t>
  </si>
  <si>
    <t>T5733</t>
  </si>
  <si>
    <t>44381515201</t>
  </si>
  <si>
    <t>T5738</t>
  </si>
  <si>
    <t>44290915201</t>
  </si>
  <si>
    <t>E6N47</t>
  </si>
  <si>
    <t>44445015201</t>
  </si>
  <si>
    <t>T6518</t>
  </si>
  <si>
    <t>42918635201</t>
  </si>
  <si>
    <t>E7N90</t>
  </si>
  <si>
    <t>44822115201</t>
  </si>
  <si>
    <t>E7N95</t>
  </si>
  <si>
    <t>44025115201</t>
  </si>
  <si>
    <t>T7428</t>
  </si>
  <si>
    <t>43258435201</t>
  </si>
  <si>
    <t>T7468</t>
  </si>
  <si>
    <t>44138615201</t>
  </si>
  <si>
    <t>E8Q78</t>
  </si>
  <si>
    <t>43554615201</t>
  </si>
  <si>
    <t>E8R77</t>
  </si>
  <si>
    <t>43798615201</t>
  </si>
  <si>
    <t>E8R97</t>
  </si>
  <si>
    <t>43730045201</t>
  </si>
  <si>
    <t>E8S55</t>
  </si>
  <si>
    <t>44070015201</t>
  </si>
  <si>
    <t>E8T39</t>
  </si>
  <si>
    <t>44430115201</t>
  </si>
  <si>
    <t>E8T42</t>
  </si>
  <si>
    <t>43799015201</t>
  </si>
  <si>
    <t>E8T86</t>
  </si>
  <si>
    <t>43855115201</t>
  </si>
  <si>
    <t>T1834</t>
  </si>
  <si>
    <t>44632015201</t>
  </si>
  <si>
    <t>T2802</t>
  </si>
  <si>
    <t>43575715201</t>
  </si>
  <si>
    <t>T2825</t>
  </si>
  <si>
    <t>44328215201</t>
  </si>
  <si>
    <t>T2837</t>
  </si>
  <si>
    <t>44329415201</t>
  </si>
  <si>
    <t>T2855</t>
  </si>
  <si>
    <t>43935815201</t>
  </si>
  <si>
    <t>T2857</t>
  </si>
  <si>
    <t>44721115201</t>
  </si>
  <si>
    <t>T2869</t>
  </si>
  <si>
    <t>43567925201</t>
  </si>
  <si>
    <t>T2923</t>
  </si>
  <si>
    <t>44542625201</t>
  </si>
  <si>
    <t>T9023</t>
  </si>
  <si>
    <t>44624515223</t>
  </si>
  <si>
    <t>T3703</t>
  </si>
  <si>
    <t>43649925201</t>
  </si>
  <si>
    <t>T3740</t>
  </si>
  <si>
    <t>43626615201</t>
  </si>
  <si>
    <t>T4607</t>
  </si>
  <si>
    <t>43999315201</t>
  </si>
  <si>
    <t>E59A9</t>
  </si>
  <si>
    <t>43913015201</t>
  </si>
  <si>
    <t>T6519</t>
  </si>
  <si>
    <t>43476835201</t>
  </si>
  <si>
    <t>T7451</t>
  </si>
  <si>
    <t>43982985201</t>
  </si>
  <si>
    <t>208</t>
  </si>
  <si>
    <t>T3704</t>
  </si>
  <si>
    <t>43938815201</t>
  </si>
  <si>
    <t>T3743</t>
  </si>
  <si>
    <t>44173015201</t>
  </si>
  <si>
    <t>E6N55</t>
  </si>
  <si>
    <t>44196815201</t>
  </si>
  <si>
    <t>F581401468</t>
  </si>
  <si>
    <t>PREFERRED MATERIALS INC.</t>
  </si>
  <si>
    <t>N/A</t>
  </si>
  <si>
    <t>F651115948</t>
  </si>
  <si>
    <t>SUPERIOR ASPHALT INC.</t>
  </si>
  <si>
    <t>B0</t>
  </si>
  <si>
    <t>ACC - LUMP SUM</t>
  </si>
  <si>
    <t>E1U17</t>
  </si>
  <si>
    <t>F273534317</t>
  </si>
  <si>
    <t>GOSALIA CONCRETE CONSTRUCTORS INC.</t>
  </si>
  <si>
    <t>B1</t>
  </si>
  <si>
    <t>ACC - NO EXCUSE BONUS</t>
  </si>
  <si>
    <t>F814025800</t>
  </si>
  <si>
    <t>ORLANDO R&amp;B LLC</t>
  </si>
  <si>
    <t>F592571763</t>
  </si>
  <si>
    <t>JR. DAVIS CONSTRUCTION CO. INC.</t>
  </si>
  <si>
    <t>F474451572</t>
  </si>
  <si>
    <t>V &amp; H CONSTRUCTION INC.</t>
  </si>
  <si>
    <t>Z43-0990710</t>
  </si>
  <si>
    <t>ARCH INSURANCE COMPANY</t>
  </si>
  <si>
    <t>F591683951</t>
  </si>
  <si>
    <t>C.W. ROBERTS CONTRACTING INC.</t>
  </si>
  <si>
    <t>F590594298</t>
  </si>
  <si>
    <t>HUBBARD CONSTRUCTION COMPANY</t>
  </si>
  <si>
    <t>F134205756</t>
  </si>
  <si>
    <t>COBB SITE DEVELOPMENT INC</t>
  </si>
  <si>
    <t>F591858994</t>
  </si>
  <si>
    <t>TRAFFIC CONTROL DEVICES LLC</t>
  </si>
  <si>
    <t>F264318212</t>
  </si>
  <si>
    <t>CARR CONSTRUCTION LLC</t>
  </si>
  <si>
    <t>F823160551</t>
  </si>
  <si>
    <t>LEON AMERICA CONSTRUCTION LLC</t>
  </si>
  <si>
    <t>F261871966</t>
  </si>
  <si>
    <t>AJAX PAVING INDUSTRIES OF FLORIDA LLC</t>
  </si>
  <si>
    <t>T1839</t>
  </si>
  <si>
    <t>F592871935</t>
  </si>
  <si>
    <t>ANDERSON COLUMBIA CO. INC.</t>
  </si>
  <si>
    <t>F650026542</t>
  </si>
  <si>
    <t>D.A.B. CONSTRUCTORS INC</t>
  </si>
  <si>
    <t>F465639198</t>
  </si>
  <si>
    <t>WATSON CIVIL CONSTRUCTION INC.</t>
  </si>
  <si>
    <t>F592397581</t>
  </si>
  <si>
    <t>DUVAL ASPHALT PRODUCTS INC.</t>
  </si>
  <si>
    <t>F591233559</t>
  </si>
  <si>
    <t>HALIFAX PAVING INC.</t>
  </si>
  <si>
    <t>T2826</t>
  </si>
  <si>
    <t>T2833</t>
  </si>
  <si>
    <t>F261141819</t>
  </si>
  <si>
    <t>CDM CONTRACTING INC.</t>
  </si>
  <si>
    <t>T2873</t>
  </si>
  <si>
    <t>F593044703</t>
  </si>
  <si>
    <t>CHINCHOR ELECTRIC INC.</t>
  </si>
  <si>
    <t>F820821263</t>
  </si>
  <si>
    <t>AJ GENERAL CONSTRUCTION SERVICES INC.</t>
  </si>
  <si>
    <t>F592554039</t>
  </si>
  <si>
    <t>AMERICAN LIGHTING AND SIGNALIZATION LLC</t>
  </si>
  <si>
    <t>F593458160</t>
  </si>
  <si>
    <t>HALE CONTRACTING INC.</t>
  </si>
  <si>
    <t>E3U04</t>
  </si>
  <si>
    <t>F208163134</t>
  </si>
  <si>
    <t>BRIDGE MASTERS CONSTRUCTION LLC</t>
  </si>
  <si>
    <t>F592318360</t>
  </si>
  <si>
    <t>PRINCE CONTRACTING LLC.</t>
  </si>
  <si>
    <t>T3598</t>
  </si>
  <si>
    <t>F593582039</t>
  </si>
  <si>
    <t>CHAVERS CONSTRUCTION INC</t>
  </si>
  <si>
    <t>F630500583</t>
  </si>
  <si>
    <t>SCOTT BRIDGE COMPANY INC.</t>
  </si>
  <si>
    <t>F814575837</t>
  </si>
  <si>
    <t>GDB-US</t>
  </si>
  <si>
    <t>F630702929</t>
  </si>
  <si>
    <t>F &amp; W CONSTRUCTION COMPANY INC.</t>
  </si>
  <si>
    <t>F208743994</t>
  </si>
  <si>
    <t>EMERALD COAST STRIPING LLC.</t>
  </si>
  <si>
    <t>F743148751</t>
  </si>
  <si>
    <t>ROGAR MANAGEMENT &amp; CONSULTING OF FLORIDA</t>
  </si>
  <si>
    <t>F593598732</t>
  </si>
  <si>
    <t>ROADS INC. OF NWF</t>
  </si>
  <si>
    <t>T3794</t>
  </si>
  <si>
    <t>T3823</t>
  </si>
  <si>
    <t>F824750393</t>
  </si>
  <si>
    <t>COLLINS LAND SERVICES INC</t>
  </si>
  <si>
    <t>F590753039</t>
  </si>
  <si>
    <t>WEEKLEY ASPHALT PAVING INC.</t>
  </si>
  <si>
    <t>F203598843</t>
  </si>
  <si>
    <t>PCL CONSTRUCTION INC.</t>
  </si>
  <si>
    <t>B10</t>
  </si>
  <si>
    <t>ACC - BONUS/INCENT/DISINCENT</t>
  </si>
  <si>
    <t>F980461222</t>
  </si>
  <si>
    <t>OHLA USA INC</t>
  </si>
  <si>
    <t>F201928479</t>
  </si>
  <si>
    <t>J.W. CHEATHAM LLC</t>
  </si>
  <si>
    <t>F650434021</t>
  </si>
  <si>
    <t>HORIZON CONTRACTORS INC.</t>
  </si>
  <si>
    <t>F591115297</t>
  </si>
  <si>
    <t>GENERAL ASPHALT COMPANY LLC</t>
  </si>
  <si>
    <t>F650814419</t>
  </si>
  <si>
    <t>ZAHLENE ENTERPRISES INC.</t>
  </si>
  <si>
    <t>F650850057</t>
  </si>
  <si>
    <t>SIGNAL TECHNOLOGY AND INSTALLATION CORP.</t>
  </si>
  <si>
    <t>F830345690</t>
  </si>
  <si>
    <t>FLORIDA ENGINEERING &amp; DEVELOPMENT CORP</t>
  </si>
  <si>
    <t>F592098662</t>
  </si>
  <si>
    <t>RANGER CONSTRUCTION INDUSTRIES INC.</t>
  </si>
  <si>
    <t>F202045800</t>
  </si>
  <si>
    <t>MASCI GENERAL CONTRACTORS INC</t>
  </si>
  <si>
    <t>E55B4</t>
  </si>
  <si>
    <t>F521301361</t>
  </si>
  <si>
    <t>COASTAL GUNITE CONSTRUCTION COMPANY</t>
  </si>
  <si>
    <t>B2:B5:B7:B:B:B7</t>
  </si>
  <si>
    <t>ACC - A+B (COST+TIME BIDDING):ACC - INCENTIVE/DISINCENTIVE:ACC - A+B/BONUS:ACC - A+B (COST+TIME BIDDING):ACC - INCENTIVE/DISINCENTIVE:ACC - A+B/BONUS</t>
  </si>
  <si>
    <t>F592147362</t>
  </si>
  <si>
    <t>V.A. PAVING INC.</t>
  </si>
  <si>
    <t>E6N09</t>
  </si>
  <si>
    <t>F593682914</t>
  </si>
  <si>
    <t>SEMINOLE EQUIPMENT INC.</t>
  </si>
  <si>
    <t>F481277685</t>
  </si>
  <si>
    <t>JVA ENGINEERING CONTRACTOR INC</t>
  </si>
  <si>
    <t>B5</t>
  </si>
  <si>
    <t>ACC - INCENTIVE/DISINCENTIVE</t>
  </si>
  <si>
    <t>F134122485</t>
  </si>
  <si>
    <t>FREYSSINET INC.</t>
  </si>
  <si>
    <t>B5:B5:B5</t>
  </si>
  <si>
    <t>ACC - INCENTIVE/DISINCENTIVE:ACC - INCENTIVE/DISINCENTIVE:ACC - INCENTIVE/DISINCENTIVE</t>
  </si>
  <si>
    <t>F472761317</t>
  </si>
  <si>
    <t>BACALLAO CONSTRUCTION &amp; ENGINEERING DEVE</t>
  </si>
  <si>
    <t>B5:B5</t>
  </si>
  <si>
    <t>ACC - INCENTIVE/DISINCENTIVE:ACC - INCENTIVE/DISINCENTIVE</t>
  </si>
  <si>
    <t>F274431832</t>
  </si>
  <si>
    <t>BLACKTIP SERVICES INCORPORATED</t>
  </si>
  <si>
    <t>E7O11</t>
  </si>
  <si>
    <t>F593221511</t>
  </si>
  <si>
    <t>PCS CIVIL INC.</t>
  </si>
  <si>
    <t>T7498</t>
  </si>
  <si>
    <t>F592023298</t>
  </si>
  <si>
    <t>COMMUNITY ASPHALT CORP.</t>
  </si>
  <si>
    <t>F800866395</t>
  </si>
  <si>
    <t>JOHNSON BROS. CORPORATION A SOUTHLAND C</t>
  </si>
  <si>
    <t>E8T38</t>
  </si>
  <si>
    <t>F020546095</t>
  </si>
  <si>
    <t>EARTHSCAPES UNLIMITED INC.</t>
  </si>
  <si>
    <t>F204804098</t>
  </si>
  <si>
    <t>HALLEY ENGINEERING CONTRACTORS INC.</t>
  </si>
  <si>
    <t>F900658000</t>
  </si>
  <si>
    <t>ELITE INDUSTRIAL PAINTING</t>
  </si>
  <si>
    <t>E8T87</t>
  </si>
  <si>
    <t>F201424580</t>
  </si>
  <si>
    <t>GULF COAST CONTRACTING LLC</t>
  </si>
  <si>
    <t>QTR4</t>
  </si>
  <si>
    <t>19/20</t>
  </si>
  <si>
    <t>QTR1</t>
  </si>
  <si>
    <t>23/24</t>
  </si>
  <si>
    <t>22/23</t>
  </si>
  <si>
    <t>20/21</t>
  </si>
  <si>
    <t>QTR3</t>
  </si>
  <si>
    <t>QTR2</t>
  </si>
  <si>
    <t>21/22</t>
  </si>
  <si>
    <t>44012715201</t>
  </si>
  <si>
    <t>44594115201</t>
  </si>
  <si>
    <t>17/18</t>
  </si>
  <si>
    <t>209</t>
  </si>
  <si>
    <t>18/19</t>
  </si>
  <si>
    <t>214</t>
  </si>
  <si>
    <t>216</t>
  </si>
  <si>
    <t>44331115201</t>
  </si>
  <si>
    <t>44325815201</t>
  </si>
  <si>
    <t>44557615201</t>
  </si>
  <si>
    <t>16/17</t>
  </si>
  <si>
    <t>308</t>
  </si>
  <si>
    <t>43357725201</t>
  </si>
  <si>
    <t>314</t>
  </si>
  <si>
    <t>313</t>
  </si>
  <si>
    <t>44364415201</t>
  </si>
  <si>
    <t>44565615201</t>
  </si>
  <si>
    <t>321</t>
  </si>
  <si>
    <t>21904225201</t>
  </si>
  <si>
    <t>412</t>
  </si>
  <si>
    <t>409</t>
  </si>
  <si>
    <t>15/16</t>
  </si>
  <si>
    <t>509</t>
  </si>
  <si>
    <t>513</t>
  </si>
  <si>
    <t>514</t>
  </si>
  <si>
    <t>44942515201</t>
  </si>
  <si>
    <t>613</t>
  </si>
  <si>
    <t>44480525201</t>
  </si>
  <si>
    <t>636</t>
  </si>
  <si>
    <t>796</t>
  </si>
  <si>
    <t>799</t>
  </si>
  <si>
    <t>798</t>
  </si>
  <si>
    <t>44332015201</t>
  </si>
  <si>
    <t>44166515201</t>
  </si>
  <si>
    <t>854</t>
  </si>
  <si>
    <t>43730095201</t>
  </si>
  <si>
    <t>43855015201</t>
  </si>
  <si>
    <t>Dist 01 -  Central Let Contrats SubTotal</t>
  </si>
  <si>
    <t>Dist 01 District Let Contracts SubTotal</t>
  </si>
  <si>
    <t>Dist 02 Central Let Contract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</si>
  <si>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</si>
  <si>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</si>
  <si>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</si>
  <si>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</si>
  <si>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</si>
  <si>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</si>
  <si>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</si>
  <si>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</si>
  <si>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</si>
  <si>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</si>
  <si>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</si>
  <si>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</si>
  <si>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02 District Let Contracts SubTotal</t>
  </si>
  <si>
    <t>Dist 08 Central Let Contracts SubTotal</t>
  </si>
  <si>
    <t>Totals Fiscal Year 2023/2024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</si>
</sst>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5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9"/>
      <name val="CG Omega"/>
      <family val="2"/>
    </font>
    <font>
      <b/>
      <sz val="9"/>
      <name val="CG Omeg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280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7" fontId="1" fillId="0" borderId="0" xfId="2" applyNumberFormat="1" applyFont="1"/>
    <xf numFmtId="0" fontId="13" fillId="0" borderId="1" xfId="7" applyFont="1" applyBorder="1" applyAlignment="1">
      <alignment horizontal="center" wrapText="1"/>
    </xf>
    <xf numFmtId="169" fontId="13" fillId="0" borderId="1" xfId="7" applyNumberFormat="1" applyFont="1" applyBorder="1" applyAlignment="1">
      <alignment horizontal="center" wrapText="1"/>
    </xf>
    <xf numFmtId="6" fontId="13" fillId="0" borderId="1" xfId="2" applyNumberFormat="1" applyFont="1" applyBorder="1" applyAlignment="1">
      <alignment horizontal="center" wrapText="1"/>
    </xf>
    <xf numFmtId="0" fontId="13" fillId="0" borderId="1" xfId="4" applyFont="1" applyBorder="1" applyAlignment="1">
      <alignment horizontal="center"/>
    </xf>
    <xf numFmtId="0" fontId="13" fillId="0" borderId="1" xfId="4" applyFont="1" applyBorder="1"/>
    <xf numFmtId="49" fontId="13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14" fillId="0" borderId="10" xfId="0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4" fillId="0" borderId="9" xfId="7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tabSelected="1" zoomScale="130" zoomScaleNormal="13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47" sqref="A47"/>
    </sheetView>
  </sheetViews>
  <sheetFormatPr defaultColWidth="9.140625" defaultRowHeight="12"/>
  <cols>
    <col min="1" max="1" width="9.5703125" style="51" customWidth="1"/>
    <col min="2" max="2" width="12.85546875" style="51" customWidth="1"/>
    <col min="3" max="4" width="13.85546875" style="51" customWidth="1"/>
    <col min="5" max="5" width="12.7109375" style="51" customWidth="1"/>
    <col min="6" max="6" width="13.42578125" style="51" customWidth="1"/>
    <col min="7" max="7" width="13.5703125" style="51" customWidth="1"/>
    <col min="8" max="8" width="13.7109375" style="51" customWidth="1"/>
    <col min="9" max="9" width="13.140625" style="51" customWidth="1"/>
    <col min="10" max="10" width="10.5703125" style="51" customWidth="1"/>
    <col min="11" max="11" width="13.7109375" style="51" customWidth="1"/>
    <col min="12" max="12" width="10" style="51" customWidth="1"/>
    <col min="13" max="13" width="13.7109375" style="51" customWidth="1"/>
    <col min="14" max="14" width="11.42578125" style="51" customWidth="1"/>
    <col min="15" max="15" width="10.7109375" style="51" customWidth="1"/>
    <col min="16" max="22" width="8.42578125" style="51" customWidth="1"/>
    <col min="23" max="23" width="11" style="51" customWidth="1"/>
    <col min="24" max="25" width="8.140625" style="51" customWidth="1"/>
    <col min="26" max="26" width="8.28515625" style="51" customWidth="1"/>
    <col min="27" max="27" width="8.140625" style="51" customWidth="1"/>
    <col min="28" max="28" width="10.42578125" style="51" customWidth="1"/>
    <col min="29" max="30" width="10.5703125" style="51" customWidth="1"/>
    <col min="31" max="16384" width="9.140625" style="51"/>
  </cols>
  <sheetData>
    <row r="1" spans="1:31" s="30" customFormat="1" ht="61.5" customHeight="1">
      <c r="A1" s="240" t="s">
        <v>44</v>
      </c>
      <c r="B1" s="240" t="s">
        <v>105</v>
      </c>
      <c r="C1" s="240" t="s">
        <v>106</v>
      </c>
      <c r="D1" s="240" t="s">
        <v>107</v>
      </c>
      <c r="E1" s="240" t="s">
        <v>108</v>
      </c>
      <c r="F1" s="230" t="s">
        <v>109</v>
      </c>
      <c r="G1" s="230" t="s">
        <v>110</v>
      </c>
      <c r="H1" s="235" t="s">
        <v>111</v>
      </c>
      <c r="I1" s="243"/>
      <c r="J1" s="230" t="s">
        <v>142</v>
      </c>
      <c r="K1" s="235" t="s">
        <v>113</v>
      </c>
      <c r="L1" s="236"/>
      <c r="M1" s="235" t="s">
        <v>112</v>
      </c>
      <c r="N1" s="236"/>
      <c r="O1" s="230" t="s">
        <v>51</v>
      </c>
      <c r="P1" s="235" t="s">
        <v>71</v>
      </c>
      <c r="Q1" s="236"/>
      <c r="R1" s="235" t="s">
        <v>145</v>
      </c>
      <c r="S1" s="236"/>
      <c r="T1" s="235" t="s">
        <v>114</v>
      </c>
      <c r="U1" s="236"/>
      <c r="V1" s="235" t="s">
        <v>115</v>
      </c>
      <c r="W1" s="236"/>
      <c r="X1" s="235" t="s">
        <v>148</v>
      </c>
      <c r="Y1" s="236"/>
      <c r="Z1" s="230" t="s">
        <v>116</v>
      </c>
      <c r="AA1" s="230" t="s">
        <v>53</v>
      </c>
      <c r="AB1" s="230" t="s">
        <v>146</v>
      </c>
      <c r="AC1" s="230" t="s">
        <v>147</v>
      </c>
      <c r="AD1" s="230" t="s">
        <v>141</v>
      </c>
    </row>
    <row r="2" spans="1:31" s="30" customFormat="1" ht="56.25" customHeight="1">
      <c r="A2" s="241"/>
      <c r="B2" s="241"/>
      <c r="C2" s="241"/>
      <c r="D2" s="241"/>
      <c r="E2" s="241"/>
      <c r="F2" s="231"/>
      <c r="G2" s="231"/>
      <c r="H2" s="31" t="s">
        <v>117</v>
      </c>
      <c r="I2" s="31" t="s">
        <v>118</v>
      </c>
      <c r="J2" s="231"/>
      <c r="K2" s="31" t="s">
        <v>117</v>
      </c>
      <c r="L2" s="31" t="s">
        <v>119</v>
      </c>
      <c r="M2" s="31" t="s">
        <v>117</v>
      </c>
      <c r="N2" s="31" t="s">
        <v>119</v>
      </c>
      <c r="O2" s="231"/>
      <c r="P2" s="32" t="s">
        <v>120</v>
      </c>
      <c r="Q2" s="32" t="s">
        <v>121</v>
      </c>
      <c r="R2" s="32" t="s">
        <v>120</v>
      </c>
      <c r="S2" s="32" t="s">
        <v>121</v>
      </c>
      <c r="T2" s="32" t="s">
        <v>120</v>
      </c>
      <c r="U2" s="32" t="s">
        <v>121</v>
      </c>
      <c r="V2" s="32" t="s">
        <v>120</v>
      </c>
      <c r="W2" s="32" t="s">
        <v>121</v>
      </c>
      <c r="X2" s="32" t="s">
        <v>120</v>
      </c>
      <c r="Y2" s="32" t="s">
        <v>121</v>
      </c>
      <c r="Z2" s="231"/>
      <c r="AA2" s="231"/>
      <c r="AB2" s="231"/>
      <c r="AC2" s="231"/>
      <c r="AD2" s="231"/>
    </row>
    <row r="3" spans="1:31" s="30" customFormat="1" ht="31.5" customHeight="1" thickBot="1">
      <c r="A3" s="242">
        <v>1</v>
      </c>
      <c r="B3" s="45" t="s">
        <v>122</v>
      </c>
      <c r="C3" s="37">
        <f>'Detailed Data'!T16</f>
        <v>76427290</v>
      </c>
      <c r="D3" s="37">
        <f>'Detailed Data'!V16</f>
        <v>75767647</v>
      </c>
      <c r="E3" s="37">
        <f>'Detailed Data'!W16</f>
        <v>79680885</v>
      </c>
      <c r="F3" s="37">
        <f>'Detailed Data'!X16</f>
        <v>79324637</v>
      </c>
      <c r="G3" s="37">
        <f>'Detailed Data'!Z16</f>
        <v>0</v>
      </c>
      <c r="H3" s="37">
        <f>'Detailed Data'!AC16</f>
        <v>80677636</v>
      </c>
      <c r="I3" s="149">
        <f>IF(D3&gt;0,((H3-D3)/D3),0)</f>
        <v>6.4803239831375523E-2</v>
      </c>
      <c r="J3" s="35">
        <f>'Detailed Data'!AD16</f>
        <v>0.58333333333333337</v>
      </c>
      <c r="K3" s="37">
        <f>'Detailed Data'!CL16</f>
        <v>2366654</v>
      </c>
      <c r="L3" s="34">
        <f>IF(D3&gt;0,((K3)/D3),0)</f>
        <v>3.1235680316164496E-2</v>
      </c>
      <c r="M3" s="37">
        <f>'Detailed Data'!AG16</f>
        <v>3253596</v>
      </c>
      <c r="N3" s="34">
        <f>IF(C3&gt;0,(M3/C3),0)</f>
        <v>4.2571128715933798E-2</v>
      </c>
      <c r="O3" s="38">
        <f>'Detailed Data'!J16</f>
        <v>2929</v>
      </c>
      <c r="P3" s="38">
        <f>'Detailed Data'!AH16</f>
        <v>915</v>
      </c>
      <c r="Q3" s="39">
        <f>IF(O3&gt;0,(+P3/O3),0)</f>
        <v>0.31239330829634687</v>
      </c>
      <c r="R3" s="38">
        <f>'Detailed Data'!AI16</f>
        <v>261</v>
      </c>
      <c r="S3" s="39">
        <f t="shared" ref="S3:S9" si="0">IF(O3&gt;0,(+R3/O3),0)</f>
        <v>8.9108910891089105E-2</v>
      </c>
      <c r="T3" s="38">
        <f>'Detailed Data'!CJ16</f>
        <v>108</v>
      </c>
      <c r="U3" s="39">
        <f>IF(O3&gt;0,(+T3/O3),0)</f>
        <v>3.6872652782519631E-2</v>
      </c>
      <c r="V3" s="38">
        <f>'Detailed Data'!CK16</f>
        <v>180</v>
      </c>
      <c r="W3" s="39">
        <f>IF(O3&gt;0,(+V3/O3),0)</f>
        <v>6.1454421304199383E-2</v>
      </c>
      <c r="X3" s="38">
        <f t="shared" ref="X3:X29" si="1">O3+T3+V3</f>
        <v>3217</v>
      </c>
      <c r="Y3" s="39">
        <f>IF(O3&gt;0,((X3-O3)/O3),0)</f>
        <v>9.8327074086719021E-2</v>
      </c>
      <c r="Z3" s="38">
        <f>'Detailed Data'!K16</f>
        <v>4437</v>
      </c>
      <c r="AA3" s="38">
        <f>'Detailed Data'!L16</f>
        <v>4822</v>
      </c>
      <c r="AB3" s="38">
        <f t="shared" ref="AB3:AB29" si="2">+AA3-P3-R3</f>
        <v>3646</v>
      </c>
      <c r="AC3" s="152">
        <f>IF(O3&gt;0,((AB3-O3)/O3),0)</f>
        <v>0.24479344486172755</v>
      </c>
      <c r="AD3" s="35">
        <f>'Detailed Data'!M16</f>
        <v>0.58333333333333337</v>
      </c>
    </row>
    <row r="4" spans="1:31" s="30" customFormat="1" ht="31.5" customHeight="1" thickTop="1" thickBot="1">
      <c r="A4" s="238"/>
      <c r="B4" s="164" t="s">
        <v>123</v>
      </c>
      <c r="C4" s="165">
        <f>'Detailed Data'!T22</f>
        <v>11103415</v>
      </c>
      <c r="D4" s="165">
        <f>'Detailed Data'!V22</f>
        <v>10928350</v>
      </c>
      <c r="E4" s="165">
        <f>'Detailed Data'!W22</f>
        <v>10994460</v>
      </c>
      <c r="F4" s="165">
        <f>'Detailed Data'!X22</f>
        <v>10985943</v>
      </c>
      <c r="G4" s="165">
        <f>'Detailed Data'!Z22</f>
        <v>0</v>
      </c>
      <c r="H4" s="165">
        <f>'Detailed Data'!AC22</f>
        <v>11528317</v>
      </c>
      <c r="I4" s="149">
        <f t="shared" ref="I4:I29" si="3">IF(D4&gt;0,((H4-D4)/D4),0)</f>
        <v>5.4900053530496366E-2</v>
      </c>
      <c r="J4" s="35">
        <f>'Detailed Data'!AD22</f>
        <v>0.5</v>
      </c>
      <c r="K4" s="163">
        <f>'Detailed Data'!CL22</f>
        <v>-119826</v>
      </c>
      <c r="L4" s="167">
        <f t="shared" ref="L4:L29" si="4">IF(D4&gt;0,((K4)/D4),0)</f>
        <v>-1.0964692748676607E-2</v>
      </c>
      <c r="M4" s="163">
        <f>'Detailed Data'!AG22</f>
        <v>-108956</v>
      </c>
      <c r="N4" s="34">
        <f t="shared" ref="N4:N29" si="5">IF(C4&gt;0,(M4/C4),0)</f>
        <v>-9.8128368614520851E-3</v>
      </c>
      <c r="O4" s="161">
        <f>'Detailed Data'!J22</f>
        <v>685</v>
      </c>
      <c r="P4" s="161">
        <f>'Detailed Data'!AH22</f>
        <v>148</v>
      </c>
      <c r="Q4" s="169">
        <f t="shared" ref="Q4:Q29" si="6">IF(O4&gt;0,(+P4/O4),0)</f>
        <v>0.21605839416058395</v>
      </c>
      <c r="R4" s="161">
        <f>'Detailed Data'!AI22</f>
        <v>62</v>
      </c>
      <c r="S4" s="169">
        <f t="shared" si="0"/>
        <v>9.0510948905109495E-2</v>
      </c>
      <c r="T4" s="161">
        <f>'Detailed Data'!CJ22</f>
        <v>12</v>
      </c>
      <c r="U4" s="171">
        <f t="shared" ref="U4:U29" si="7">IF(O4&gt;0,(+T4/O4),0)</f>
        <v>1.7518248175182483E-2</v>
      </c>
      <c r="V4" s="160">
        <f>'Detailed Data'!CK22</f>
        <v>0</v>
      </c>
      <c r="W4" s="171">
        <f t="shared" ref="W4:W29" si="8">IF(O4&gt;0,(+V4/O4),0)</f>
        <v>0</v>
      </c>
      <c r="X4" s="160">
        <f t="shared" si="1"/>
        <v>697</v>
      </c>
      <c r="Y4" s="171">
        <f t="shared" ref="Y4:Y29" si="9">IF(O4&gt;0,((X4-O4)/O4),0)</f>
        <v>1.7518248175182483E-2</v>
      </c>
      <c r="Z4" s="160">
        <f>'Detailed Data'!K22</f>
        <v>907</v>
      </c>
      <c r="AA4" s="160">
        <f>'Detailed Data'!L22</f>
        <v>882</v>
      </c>
      <c r="AB4" s="160">
        <f t="shared" si="2"/>
        <v>672</v>
      </c>
      <c r="AC4" s="172">
        <f t="shared" ref="AC4:AC29" si="10">IF(O4&gt;0,((AB4-O4)/O4),0)</f>
        <v>-1.8978102189781021E-2</v>
      </c>
      <c r="AD4" s="173">
        <f>'Detailed Data'!M22</f>
        <v>1</v>
      </c>
    </row>
    <row r="5" spans="1:31" s="30" customFormat="1" ht="31.5" customHeight="1" thickTop="1" thickBot="1">
      <c r="A5" s="239"/>
      <c r="B5" s="162" t="s">
        <v>124</v>
      </c>
      <c r="C5" s="163">
        <f t="shared" ref="C5:H5" si="11">SUM(C3,C4,)</f>
        <v>87530705</v>
      </c>
      <c r="D5" s="163">
        <f t="shared" si="11"/>
        <v>86695997</v>
      </c>
      <c r="E5" s="163">
        <f t="shared" si="11"/>
        <v>90675345</v>
      </c>
      <c r="F5" s="163">
        <f t="shared" si="11"/>
        <v>90310580</v>
      </c>
      <c r="G5" s="163">
        <f t="shared" si="11"/>
        <v>0</v>
      </c>
      <c r="H5" s="163">
        <f t="shared" si="11"/>
        <v>92205953</v>
      </c>
      <c r="I5" s="149">
        <f t="shared" si="3"/>
        <v>6.3554906693096797E-2</v>
      </c>
      <c r="J5" s="166">
        <f>'Detailed Data'!AD23</f>
        <v>0.5625</v>
      </c>
      <c r="K5" s="163">
        <f>SUM(K3,K4,)</f>
        <v>2246828</v>
      </c>
      <c r="L5" s="168">
        <f t="shared" si="4"/>
        <v>2.5916167732634759E-2</v>
      </c>
      <c r="M5" s="163">
        <f>SUM(M3,M4,)</f>
        <v>3144640</v>
      </c>
      <c r="N5" s="167">
        <f t="shared" si="5"/>
        <v>3.5926135862838077E-2</v>
      </c>
      <c r="O5" s="161">
        <f>SUM(O3,O4,)</f>
        <v>3614</v>
      </c>
      <c r="P5" s="161">
        <f>SUM(P3,P4,)</f>
        <v>1063</v>
      </c>
      <c r="Q5" s="169">
        <f t="shared" si="6"/>
        <v>0.29413392363032653</v>
      </c>
      <c r="R5" s="161">
        <f>SUM(R3,R4,)</f>
        <v>323</v>
      </c>
      <c r="S5" s="169">
        <f t="shared" si="0"/>
        <v>8.9374654122855557E-2</v>
      </c>
      <c r="T5" s="161">
        <f>SUM(T3,T4,)</f>
        <v>120</v>
      </c>
      <c r="U5" s="169">
        <f t="shared" si="7"/>
        <v>3.3204205866076371E-2</v>
      </c>
      <c r="V5" s="161">
        <f>SUM(V3,V4,)</f>
        <v>180</v>
      </c>
      <c r="W5" s="169">
        <f t="shared" si="8"/>
        <v>4.9806308799114553E-2</v>
      </c>
      <c r="X5" s="161">
        <f t="shared" si="1"/>
        <v>3914</v>
      </c>
      <c r="Y5" s="169">
        <f t="shared" si="9"/>
        <v>8.3010514665190924E-2</v>
      </c>
      <c r="Z5" s="161">
        <f>SUM(Z3,Z4,)</f>
        <v>5344</v>
      </c>
      <c r="AA5" s="161">
        <f>SUM(AA3,AA4,)</f>
        <v>5704</v>
      </c>
      <c r="AB5" s="161">
        <f t="shared" si="2"/>
        <v>4318</v>
      </c>
      <c r="AC5" s="170">
        <f t="shared" si="10"/>
        <v>0.19479800774764802</v>
      </c>
      <c r="AD5" s="166">
        <f>'Detailed Data'!M23</f>
        <v>0.6875</v>
      </c>
      <c r="AE5" s="36"/>
    </row>
    <row r="6" spans="1:31" s="30" customFormat="1" ht="31.5" customHeight="1" thickTop="1" thickBot="1">
      <c r="A6" s="237">
        <v>2</v>
      </c>
      <c r="B6" s="174" t="s">
        <v>122</v>
      </c>
      <c r="C6" s="165">
        <f>'Detailed Data'!T43</f>
        <v>82528589</v>
      </c>
      <c r="D6" s="165">
        <f>'Detailed Data'!V43</f>
        <v>81531798</v>
      </c>
      <c r="E6" s="165">
        <f>'Detailed Data'!W43</f>
        <v>83157632</v>
      </c>
      <c r="F6" s="165">
        <f>'Detailed Data'!X43</f>
        <v>82352827</v>
      </c>
      <c r="G6" s="165">
        <f>'Detailed Data'!Z43</f>
        <v>0</v>
      </c>
      <c r="H6" s="165">
        <f>'Detailed Data'!AC43</f>
        <v>83358973</v>
      </c>
      <c r="I6" s="175">
        <f t="shared" si="3"/>
        <v>2.2410581451914012E-2</v>
      </c>
      <c r="J6" s="173">
        <f>'Detailed Data'!AD43</f>
        <v>0.88888888888888884</v>
      </c>
      <c r="K6" s="165">
        <f>'Detailed Data'!CL43</f>
        <v>720761</v>
      </c>
      <c r="L6" s="168">
        <f t="shared" si="4"/>
        <v>8.840244146216425E-3</v>
      </c>
      <c r="M6" s="165">
        <f>'Detailed Data'!AG43</f>
        <v>490645</v>
      </c>
      <c r="N6" s="168">
        <f t="shared" si="5"/>
        <v>5.9451519278973736E-3</v>
      </c>
      <c r="O6" s="160">
        <f>'Detailed Data'!J43</f>
        <v>4454</v>
      </c>
      <c r="P6" s="160">
        <f>'Detailed Data'!AH43</f>
        <v>1070</v>
      </c>
      <c r="Q6" s="171">
        <f t="shared" si="6"/>
        <v>0.2402334979793444</v>
      </c>
      <c r="R6" s="160">
        <f>'Detailed Data'!AI43</f>
        <v>575</v>
      </c>
      <c r="S6" s="171">
        <f t="shared" si="0"/>
        <v>0.12909744050291871</v>
      </c>
      <c r="T6" s="160">
        <f>'Detailed Data'!CJ43</f>
        <v>541</v>
      </c>
      <c r="U6" s="171">
        <f t="shared" si="7"/>
        <v>0.12146385271665919</v>
      </c>
      <c r="V6" s="160">
        <f>'Detailed Data'!CK43</f>
        <v>790</v>
      </c>
      <c r="W6" s="171">
        <f t="shared" si="8"/>
        <v>0.17736865738661878</v>
      </c>
      <c r="X6" s="160">
        <f t="shared" si="1"/>
        <v>5785</v>
      </c>
      <c r="Y6" s="171">
        <f t="shared" si="9"/>
        <v>0.29883251010327794</v>
      </c>
      <c r="Z6" s="160">
        <f>'Detailed Data'!K43</f>
        <v>7526</v>
      </c>
      <c r="AA6" s="160">
        <f>'Detailed Data'!L43</f>
        <v>7637</v>
      </c>
      <c r="AB6" s="160">
        <f t="shared" si="2"/>
        <v>5992</v>
      </c>
      <c r="AC6" s="172">
        <f t="shared" si="10"/>
        <v>0.3453075886843287</v>
      </c>
      <c r="AD6" s="173">
        <f>'Detailed Data'!M43</f>
        <v>0.5</v>
      </c>
      <c r="AE6" s="36"/>
    </row>
    <row r="7" spans="1:31" s="30" customFormat="1" ht="31.5" customHeight="1" thickTop="1" thickBot="1">
      <c r="A7" s="238"/>
      <c r="B7" s="164" t="s">
        <v>123</v>
      </c>
      <c r="C7" s="165">
        <f>'Detailed Data'!T45</f>
        <v>0</v>
      </c>
      <c r="D7" s="165">
        <f>'Detailed Data'!V45</f>
        <v>0</v>
      </c>
      <c r="E7" s="165">
        <f>'Detailed Data'!W45</f>
        <v>0</v>
      </c>
      <c r="F7" s="165">
        <f>'Detailed Data'!X45</f>
        <v>0</v>
      </c>
      <c r="G7" s="165">
        <f>'Detailed Data'!Z45</f>
        <v>0</v>
      </c>
      <c r="H7" s="165">
        <f>'Detailed Data'!AC45</f>
        <v>0</v>
      </c>
      <c r="I7" s="175">
        <f t="shared" si="3"/>
        <v>0</v>
      </c>
      <c r="J7" s="173">
        <f>'Detailed Data'!AD45</f>
        <v>0</v>
      </c>
      <c r="K7" s="165">
        <f>'Detailed Data'!CL45</f>
        <v>0</v>
      </c>
      <c r="L7" s="168">
        <f t="shared" si="4"/>
        <v>0</v>
      </c>
      <c r="M7" s="165">
        <f>'Detailed Data'!AG45</f>
        <v>0</v>
      </c>
      <c r="N7" s="168">
        <f t="shared" si="5"/>
        <v>0</v>
      </c>
      <c r="O7" s="160">
        <f>'Detailed Data'!J45</f>
        <v>0</v>
      </c>
      <c r="P7" s="160">
        <f>'Detailed Data'!AH45</f>
        <v>0</v>
      </c>
      <c r="Q7" s="171">
        <f t="shared" si="6"/>
        <v>0</v>
      </c>
      <c r="R7" s="160">
        <f>'Detailed Data'!AI45</f>
        <v>0</v>
      </c>
      <c r="S7" s="171">
        <f t="shared" si="0"/>
        <v>0</v>
      </c>
      <c r="T7" s="160">
        <f>'Detailed Data'!CJ45</f>
        <v>0</v>
      </c>
      <c r="U7" s="171">
        <f t="shared" si="7"/>
        <v>0</v>
      </c>
      <c r="V7" s="160">
        <f>'Detailed Data'!CK45</f>
        <v>0</v>
      </c>
      <c r="W7" s="171">
        <f t="shared" si="8"/>
        <v>0</v>
      </c>
      <c r="X7" s="160">
        <f t="shared" si="1"/>
        <v>0</v>
      </c>
      <c r="Y7" s="171">
        <f t="shared" si="9"/>
        <v>0</v>
      </c>
      <c r="Z7" s="160">
        <f>'Detailed Data'!K45</f>
        <v>0</v>
      </c>
      <c r="AA7" s="160">
        <f>'Detailed Data'!L45</f>
        <v>0</v>
      </c>
      <c r="AB7" s="160">
        <f t="shared" si="2"/>
        <v>0</v>
      </c>
      <c r="AC7" s="172">
        <f t="shared" si="10"/>
        <v>0</v>
      </c>
      <c r="AD7" s="173">
        <f>'Detailed Data'!M45</f>
        <v>0</v>
      </c>
      <c r="AE7" s="36"/>
    </row>
    <row r="8" spans="1:31" s="30" customFormat="1" ht="31.5" customHeight="1" thickTop="1" thickBot="1">
      <c r="A8" s="239"/>
      <c r="B8" s="164" t="s">
        <v>124</v>
      </c>
      <c r="C8" s="165">
        <f t="shared" ref="C8:H8" si="12">SUM(C6,C7,)</f>
        <v>82528589</v>
      </c>
      <c r="D8" s="165">
        <f t="shared" si="12"/>
        <v>81531798</v>
      </c>
      <c r="E8" s="165">
        <f t="shared" si="12"/>
        <v>83157632</v>
      </c>
      <c r="F8" s="165">
        <f t="shared" si="12"/>
        <v>82352827</v>
      </c>
      <c r="G8" s="165">
        <f t="shared" si="12"/>
        <v>0</v>
      </c>
      <c r="H8" s="165">
        <f t="shared" si="12"/>
        <v>83358973</v>
      </c>
      <c r="I8" s="175">
        <f t="shared" si="3"/>
        <v>2.2410581451914012E-2</v>
      </c>
      <c r="J8" s="173">
        <f>'Detailed Data'!AD46</f>
        <v>0.94444444444444442</v>
      </c>
      <c r="K8" s="165">
        <f>SUM(K6,K7,)</f>
        <v>720761</v>
      </c>
      <c r="L8" s="168">
        <f t="shared" si="4"/>
        <v>8.840244146216425E-3</v>
      </c>
      <c r="M8" s="165">
        <f>SUM(M6,M7,)</f>
        <v>490645</v>
      </c>
      <c r="N8" s="168">
        <f t="shared" si="5"/>
        <v>5.9451519278973736E-3</v>
      </c>
      <c r="O8" s="160">
        <f>SUM(O6,O7,)</f>
        <v>4454</v>
      </c>
      <c r="P8" s="160">
        <f>SUM(P6,P7,)</f>
        <v>1070</v>
      </c>
      <c r="Q8" s="171">
        <f t="shared" si="6"/>
        <v>0.2402334979793444</v>
      </c>
      <c r="R8" s="160">
        <f>SUM(R6,R7,)</f>
        <v>575</v>
      </c>
      <c r="S8" s="171">
        <f t="shared" si="0"/>
        <v>0.12909744050291871</v>
      </c>
      <c r="T8" s="160">
        <f>SUM(T6,T7,)</f>
        <v>541</v>
      </c>
      <c r="U8" s="171">
        <f t="shared" si="7"/>
        <v>0.12146385271665919</v>
      </c>
      <c r="V8" s="160">
        <f>SUM(V6,V7,)</f>
        <v>790</v>
      </c>
      <c r="W8" s="171">
        <f t="shared" si="8"/>
        <v>0.17736865738661878</v>
      </c>
      <c r="X8" s="160">
        <f t="shared" si="1"/>
        <v>5785</v>
      </c>
      <c r="Y8" s="171">
        <f t="shared" si="9"/>
        <v>0.29883251010327794</v>
      </c>
      <c r="Z8" s="160">
        <f>SUM(Z6,Z7,)</f>
        <v>7526</v>
      </c>
      <c r="AA8" s="160">
        <f>SUM(AA6,AA7,)</f>
        <v>7637</v>
      </c>
      <c r="AB8" s="160">
        <f t="shared" si="2"/>
        <v>5992</v>
      </c>
      <c r="AC8" s="172">
        <f t="shared" si="10"/>
        <v>0.3453075886843287</v>
      </c>
      <c r="AD8" s="173">
        <f>'Detailed Data'!M46</f>
        <v>0.5</v>
      </c>
      <c r="AE8" s="36"/>
    </row>
    <row r="9" spans="1:31" s="30" customFormat="1" ht="31.5" customHeight="1" thickTop="1" thickBot="1">
      <c r="A9" s="237">
        <v>3</v>
      </c>
      <c r="B9" s="174" t="s">
        <v>122</v>
      </c>
      <c r="C9" s="165">
        <f>'Detailed Data'!T60</f>
        <v>80369324</v>
      </c>
      <c r="D9" s="165">
        <f>'Detailed Data'!V60</f>
        <v>79694549</v>
      </c>
      <c r="E9" s="165">
        <f>'Detailed Data'!W60</f>
        <v>81877811</v>
      </c>
      <c r="F9" s="165">
        <f>'Detailed Data'!X60</f>
        <v>84257172</v>
      </c>
      <c r="G9" s="165">
        <f>'Detailed Data'!Z60</f>
        <v>0</v>
      </c>
      <c r="H9" s="165">
        <f>'Detailed Data'!AC60</f>
        <v>86119704</v>
      </c>
      <c r="I9" s="175">
        <f t="shared" si="3"/>
        <v>8.0622264391006213E-2</v>
      </c>
      <c r="J9" s="173">
        <f>'Detailed Data'!AD60</f>
        <v>0.83333333333333337</v>
      </c>
      <c r="K9" s="165">
        <f>'Detailed Data'!CL60</f>
        <v>1628270</v>
      </c>
      <c r="L9" s="168">
        <f t="shared" si="4"/>
        <v>2.0431384836621637E-2</v>
      </c>
      <c r="M9" s="165">
        <f>'Detailed Data'!AG60</f>
        <v>1508488</v>
      </c>
      <c r="N9" s="168">
        <f t="shared" si="5"/>
        <v>1.876944989608224E-2</v>
      </c>
      <c r="O9" s="160">
        <f>'Detailed Data'!J60</f>
        <v>3950</v>
      </c>
      <c r="P9" s="160">
        <f>'Detailed Data'!AH60</f>
        <v>1456</v>
      </c>
      <c r="Q9" s="171">
        <f t="shared" si="6"/>
        <v>0.36860759493670886</v>
      </c>
      <c r="R9" s="160">
        <f>'Detailed Data'!AI60</f>
        <v>564</v>
      </c>
      <c r="S9" s="171">
        <f t="shared" si="0"/>
        <v>0.14278481012658228</v>
      </c>
      <c r="T9" s="160">
        <f>'Detailed Data'!CJ60</f>
        <v>215</v>
      </c>
      <c r="U9" s="171">
        <f t="shared" si="7"/>
        <v>5.4430379746835442E-2</v>
      </c>
      <c r="V9" s="160">
        <f>'Detailed Data'!CK60</f>
        <v>307</v>
      </c>
      <c r="W9" s="171">
        <f t="shared" si="8"/>
        <v>7.7721518987341767E-2</v>
      </c>
      <c r="X9" s="160">
        <f t="shared" si="1"/>
        <v>4472</v>
      </c>
      <c r="Y9" s="171">
        <f t="shared" si="9"/>
        <v>0.13215189873417721</v>
      </c>
      <c r="Z9" s="160">
        <f>'Detailed Data'!K60</f>
        <v>6418</v>
      </c>
      <c r="AA9" s="160">
        <f>'Detailed Data'!L60</f>
        <v>6486</v>
      </c>
      <c r="AB9" s="160">
        <f t="shared" si="2"/>
        <v>4466</v>
      </c>
      <c r="AC9" s="172">
        <f t="shared" si="10"/>
        <v>0.13063291139240507</v>
      </c>
      <c r="AD9" s="173">
        <f>'Detailed Data'!M60</f>
        <v>0.91666666666666663</v>
      </c>
      <c r="AE9" s="36"/>
    </row>
    <row r="10" spans="1:31" s="30" customFormat="1" ht="31.5" customHeight="1" thickTop="1" thickBot="1">
      <c r="A10" s="238"/>
      <c r="B10" s="164" t="s">
        <v>123</v>
      </c>
      <c r="C10" s="165">
        <f>'Detailed Data'!T65</f>
        <v>12030265</v>
      </c>
      <c r="D10" s="165">
        <f>'Detailed Data'!V65</f>
        <v>11888960</v>
      </c>
      <c r="E10" s="165">
        <f>'Detailed Data'!W65</f>
        <v>12060506</v>
      </c>
      <c r="F10" s="165">
        <f>'Detailed Data'!X65</f>
        <v>12413995</v>
      </c>
      <c r="G10" s="165">
        <f>'Detailed Data'!Z65</f>
        <v>0</v>
      </c>
      <c r="H10" s="165">
        <f>'Detailed Data'!AC65</f>
        <v>12624379</v>
      </c>
      <c r="I10" s="175">
        <f t="shared" si="3"/>
        <v>6.1857302909590073E-2</v>
      </c>
      <c r="J10" s="173">
        <f>'Detailed Data'!AD65</f>
        <v>1</v>
      </c>
      <c r="K10" s="165">
        <f>'Detailed Data'!CL65</f>
        <v>53455</v>
      </c>
      <c r="L10" s="168">
        <f t="shared" si="4"/>
        <v>4.4961880601835655E-3</v>
      </c>
      <c r="M10" s="165">
        <f>'Detailed Data'!AG65</f>
        <v>30241</v>
      </c>
      <c r="N10" s="168">
        <f t="shared" si="5"/>
        <v>2.5137434628414255E-3</v>
      </c>
      <c r="O10" s="160">
        <f>'Detailed Data'!J65</f>
        <v>635</v>
      </c>
      <c r="P10" s="160">
        <f>'Detailed Data'!AH65</f>
        <v>168</v>
      </c>
      <c r="Q10" s="171">
        <f t="shared" si="6"/>
        <v>0.26456692913385826</v>
      </c>
      <c r="R10" s="160">
        <f>'Detailed Data'!AI65</f>
        <v>74</v>
      </c>
      <c r="S10" s="171">
        <f t="shared" ref="S10:S29" si="13">IF(O10&gt;0,(+R10/O10),0)</f>
        <v>0.11653543307086614</v>
      </c>
      <c r="T10" s="160">
        <f>'Detailed Data'!CJ65</f>
        <v>51</v>
      </c>
      <c r="U10" s="171">
        <f t="shared" si="7"/>
        <v>8.0314960629921259E-2</v>
      </c>
      <c r="V10" s="160">
        <f>'Detailed Data'!CK65</f>
        <v>0</v>
      </c>
      <c r="W10" s="171">
        <f t="shared" si="8"/>
        <v>0</v>
      </c>
      <c r="X10" s="160">
        <f t="shared" si="1"/>
        <v>686</v>
      </c>
      <c r="Y10" s="171">
        <f t="shared" si="9"/>
        <v>8.0314960629921259E-2</v>
      </c>
      <c r="Z10" s="160">
        <f>'Detailed Data'!K65</f>
        <v>928</v>
      </c>
      <c r="AA10" s="160">
        <f>'Detailed Data'!L65</f>
        <v>906</v>
      </c>
      <c r="AB10" s="160">
        <f t="shared" si="2"/>
        <v>664</v>
      </c>
      <c r="AC10" s="172">
        <f t="shared" si="10"/>
        <v>4.5669291338582677E-2</v>
      </c>
      <c r="AD10" s="173">
        <f>'Detailed Data'!M65</f>
        <v>1</v>
      </c>
      <c r="AE10" s="36"/>
    </row>
    <row r="11" spans="1:31" s="30" customFormat="1" ht="31.5" customHeight="1" thickTop="1" thickBot="1">
      <c r="A11" s="239"/>
      <c r="B11" s="164" t="s">
        <v>124</v>
      </c>
      <c r="C11" s="165">
        <f t="shared" ref="C11:H11" si="14">SUM(C9,C10,)</f>
        <v>92399589</v>
      </c>
      <c r="D11" s="165">
        <f t="shared" si="14"/>
        <v>91583509</v>
      </c>
      <c r="E11" s="165">
        <f t="shared" si="14"/>
        <v>93938317</v>
      </c>
      <c r="F11" s="165">
        <f t="shared" si="14"/>
        <v>96671167</v>
      </c>
      <c r="G11" s="165">
        <f t="shared" si="14"/>
        <v>0</v>
      </c>
      <c r="H11" s="165">
        <f t="shared" si="14"/>
        <v>98744083</v>
      </c>
      <c r="I11" s="175">
        <f t="shared" si="3"/>
        <v>7.8186281331500407E-2</v>
      </c>
      <c r="J11" s="173">
        <f>'Detailed Data'!AD66</f>
        <v>0.8666666666666667</v>
      </c>
      <c r="K11" s="165">
        <f>SUM(K9,K10,)</f>
        <v>1681725</v>
      </c>
      <c r="L11" s="168">
        <f t="shared" si="4"/>
        <v>1.8362749127684111E-2</v>
      </c>
      <c r="M11" s="165">
        <f>SUM(M9,M10,)</f>
        <v>1538729</v>
      </c>
      <c r="N11" s="168">
        <f t="shared" si="5"/>
        <v>1.6652985328755088E-2</v>
      </c>
      <c r="O11" s="160">
        <f>SUM(O9,O10,)</f>
        <v>4585</v>
      </c>
      <c r="P11" s="160">
        <f>SUM(P9,P10,)</f>
        <v>1624</v>
      </c>
      <c r="Q11" s="171">
        <f t="shared" si="6"/>
        <v>0.35419847328244275</v>
      </c>
      <c r="R11" s="160">
        <f>SUM(R9,R10,)</f>
        <v>638</v>
      </c>
      <c r="S11" s="171">
        <f t="shared" si="13"/>
        <v>0.13914940021810251</v>
      </c>
      <c r="T11" s="160">
        <f>SUM(T9,T10,)</f>
        <v>266</v>
      </c>
      <c r="U11" s="171">
        <f t="shared" si="7"/>
        <v>5.8015267175572517E-2</v>
      </c>
      <c r="V11" s="160">
        <f>SUM(V9,V10,)</f>
        <v>307</v>
      </c>
      <c r="W11" s="171">
        <f t="shared" si="8"/>
        <v>6.6957470010905129E-2</v>
      </c>
      <c r="X11" s="160">
        <f t="shared" si="1"/>
        <v>5158</v>
      </c>
      <c r="Y11" s="171">
        <f t="shared" si="9"/>
        <v>0.12497273718647764</v>
      </c>
      <c r="Z11" s="160">
        <f>SUM(Z9,Z10,)</f>
        <v>7346</v>
      </c>
      <c r="AA11" s="160">
        <f>SUM(AA9,AA10,)</f>
        <v>7392</v>
      </c>
      <c r="AB11" s="160">
        <f t="shared" si="2"/>
        <v>5130</v>
      </c>
      <c r="AC11" s="172">
        <f t="shared" si="10"/>
        <v>0.11886586695747001</v>
      </c>
      <c r="AD11" s="173">
        <f>'Detailed Data'!M66</f>
        <v>0.93333333333333335</v>
      </c>
      <c r="AE11" s="36"/>
    </row>
    <row r="12" spans="1:31" s="30" customFormat="1" ht="31.5" customHeight="1" thickTop="1" thickBot="1">
      <c r="A12" s="237">
        <v>4</v>
      </c>
      <c r="B12" s="174" t="s">
        <v>122</v>
      </c>
      <c r="C12" s="165">
        <f>'Detailed Data'!T74</f>
        <v>16502269</v>
      </c>
      <c r="D12" s="165">
        <f>'Detailed Data'!V74</f>
        <v>16211477</v>
      </c>
      <c r="E12" s="165">
        <f>'Detailed Data'!W74</f>
        <v>16880717</v>
      </c>
      <c r="F12" s="165">
        <f>'Detailed Data'!X74</f>
        <v>16082131</v>
      </c>
      <c r="G12" s="165">
        <f>'Detailed Data'!Z74</f>
        <v>0</v>
      </c>
      <c r="H12" s="165">
        <f>'Detailed Data'!AC74</f>
        <v>16212062</v>
      </c>
      <c r="I12" s="175">
        <f t="shared" si="3"/>
        <v>3.6085546060978896E-5</v>
      </c>
      <c r="J12" s="173">
        <f>'Detailed Data'!AD74</f>
        <v>1</v>
      </c>
      <c r="K12" s="165">
        <f>'Detailed Data'!CL74</f>
        <v>459479</v>
      </c>
      <c r="L12" s="168">
        <f t="shared" si="4"/>
        <v>2.8342821570175251E-2</v>
      </c>
      <c r="M12" s="165">
        <f>'Detailed Data'!AG74</f>
        <v>381082</v>
      </c>
      <c r="N12" s="168">
        <f t="shared" si="5"/>
        <v>2.3092703191300541E-2</v>
      </c>
      <c r="O12" s="160">
        <f>'Detailed Data'!J74</f>
        <v>1418</v>
      </c>
      <c r="P12" s="160">
        <f>'Detailed Data'!AH74</f>
        <v>581</v>
      </c>
      <c r="Q12" s="171">
        <f t="shared" si="6"/>
        <v>0.4097320169252468</v>
      </c>
      <c r="R12" s="160">
        <f>'Detailed Data'!AI74</f>
        <v>156</v>
      </c>
      <c r="S12" s="171">
        <f t="shared" si="13"/>
        <v>0.11001410437235543</v>
      </c>
      <c r="T12" s="160">
        <f>'Detailed Data'!CJ74</f>
        <v>41</v>
      </c>
      <c r="U12" s="171">
        <f t="shared" si="7"/>
        <v>2.8913963328631876E-2</v>
      </c>
      <c r="V12" s="160">
        <f>'Detailed Data'!CK74</f>
        <v>0</v>
      </c>
      <c r="W12" s="171">
        <f t="shared" si="8"/>
        <v>0</v>
      </c>
      <c r="X12" s="160">
        <f t="shared" si="1"/>
        <v>1459</v>
      </c>
      <c r="Y12" s="171">
        <f t="shared" si="9"/>
        <v>2.8913963328631876E-2</v>
      </c>
      <c r="Z12" s="160">
        <f>'Detailed Data'!K74</f>
        <v>2196</v>
      </c>
      <c r="AA12" s="160">
        <f>'Detailed Data'!L74</f>
        <v>2190</v>
      </c>
      <c r="AB12" s="160">
        <f t="shared" si="2"/>
        <v>1453</v>
      </c>
      <c r="AC12" s="172">
        <f t="shared" si="10"/>
        <v>2.4682651622002821E-2</v>
      </c>
      <c r="AD12" s="173">
        <f>'Detailed Data'!M74</f>
        <v>1</v>
      </c>
      <c r="AE12" s="36"/>
    </row>
    <row r="13" spans="1:31" s="30" customFormat="1" ht="31.5" customHeight="1" thickTop="1" thickBot="1">
      <c r="A13" s="238"/>
      <c r="B13" s="164" t="s">
        <v>123</v>
      </c>
      <c r="C13" s="165">
        <f>'Detailed Data'!T80</f>
        <v>34359939</v>
      </c>
      <c r="D13" s="165">
        <f>'Detailed Data'!V80</f>
        <v>34032514</v>
      </c>
      <c r="E13" s="165">
        <f>'Detailed Data'!W80</f>
        <v>36063001</v>
      </c>
      <c r="F13" s="165">
        <f>'Detailed Data'!X80</f>
        <v>35210130</v>
      </c>
      <c r="G13" s="165">
        <f>'Detailed Data'!Z80</f>
        <v>0</v>
      </c>
      <c r="H13" s="165">
        <f>'Detailed Data'!AC80</f>
        <v>35396818</v>
      </c>
      <c r="I13" s="175">
        <f t="shared" si="3"/>
        <v>4.0088252075647424E-2</v>
      </c>
      <c r="J13" s="173">
        <f>'Detailed Data'!AD80</f>
        <v>0.75</v>
      </c>
      <c r="K13" s="165">
        <f>'Detailed Data'!CL80</f>
        <v>1722859</v>
      </c>
      <c r="L13" s="168">
        <f t="shared" si="4"/>
        <v>5.0623912179981766E-2</v>
      </c>
      <c r="M13" s="165">
        <f>'Detailed Data'!AG80</f>
        <v>1703062</v>
      </c>
      <c r="N13" s="168">
        <f t="shared" si="5"/>
        <v>4.956533828537938E-2</v>
      </c>
      <c r="O13" s="160">
        <f>'Detailed Data'!J80</f>
        <v>1247</v>
      </c>
      <c r="P13" s="160">
        <f>'Detailed Data'!AH80</f>
        <v>424</v>
      </c>
      <c r="Q13" s="171">
        <f t="shared" si="6"/>
        <v>0.34001603849238171</v>
      </c>
      <c r="R13" s="160">
        <f>'Detailed Data'!AI80</f>
        <v>105</v>
      </c>
      <c r="S13" s="171">
        <f t="shared" si="13"/>
        <v>8.4202085004009622E-2</v>
      </c>
      <c r="T13" s="160">
        <f>'Detailed Data'!CJ80</f>
        <v>7</v>
      </c>
      <c r="U13" s="171">
        <f t="shared" si="7"/>
        <v>5.6134723336006415E-3</v>
      </c>
      <c r="V13" s="160">
        <f>'Detailed Data'!CK80</f>
        <v>109</v>
      </c>
      <c r="W13" s="171">
        <f t="shared" si="8"/>
        <v>8.7409783480352846E-2</v>
      </c>
      <c r="X13" s="160">
        <f t="shared" si="1"/>
        <v>1363</v>
      </c>
      <c r="Y13" s="171">
        <f t="shared" si="9"/>
        <v>9.3023255813953487E-2</v>
      </c>
      <c r="Z13" s="160">
        <f>'Detailed Data'!K80</f>
        <v>1892</v>
      </c>
      <c r="AA13" s="160">
        <f>'Detailed Data'!L80</f>
        <v>1879</v>
      </c>
      <c r="AB13" s="160">
        <f t="shared" si="2"/>
        <v>1350</v>
      </c>
      <c r="AC13" s="172">
        <f t="shared" si="10"/>
        <v>8.259823576583801E-2</v>
      </c>
      <c r="AD13" s="173">
        <f>'Detailed Data'!M80</f>
        <v>0.75</v>
      </c>
      <c r="AE13" s="36"/>
    </row>
    <row r="14" spans="1:31" s="30" customFormat="1" ht="31.5" customHeight="1" thickTop="1" thickBot="1">
      <c r="A14" s="239"/>
      <c r="B14" s="164" t="s">
        <v>124</v>
      </c>
      <c r="C14" s="165">
        <f t="shared" ref="C14:H14" si="15">SUM(C12,C13,)</f>
        <v>50862208</v>
      </c>
      <c r="D14" s="165">
        <f t="shared" si="15"/>
        <v>50243991</v>
      </c>
      <c r="E14" s="165">
        <f t="shared" si="15"/>
        <v>52943718</v>
      </c>
      <c r="F14" s="165">
        <f t="shared" si="15"/>
        <v>51292261</v>
      </c>
      <c r="G14" s="165">
        <f t="shared" si="15"/>
        <v>0</v>
      </c>
      <c r="H14" s="165">
        <f t="shared" si="15"/>
        <v>51608880</v>
      </c>
      <c r="I14" s="175">
        <f t="shared" si="3"/>
        <v>2.7165218622859796E-2</v>
      </c>
      <c r="J14" s="173">
        <f>'Detailed Data'!AD81</f>
        <v>0.9</v>
      </c>
      <c r="K14" s="165">
        <f>SUM(K12,K13,)</f>
        <v>2182338</v>
      </c>
      <c r="L14" s="168">
        <f t="shared" si="4"/>
        <v>4.3434805965155115E-2</v>
      </c>
      <c r="M14" s="165">
        <f>SUM(M12,M13,)</f>
        <v>2084144</v>
      </c>
      <c r="N14" s="168">
        <f t="shared" si="5"/>
        <v>4.0976278497386505E-2</v>
      </c>
      <c r="O14" s="160">
        <f>SUM(O12,O13,)</f>
        <v>2665</v>
      </c>
      <c r="P14" s="160">
        <f>SUM(P12,P13,)</f>
        <v>1005</v>
      </c>
      <c r="Q14" s="171">
        <f t="shared" si="6"/>
        <v>0.37711069418386489</v>
      </c>
      <c r="R14" s="160">
        <f>SUM(R12,R13,)</f>
        <v>261</v>
      </c>
      <c r="S14" s="171">
        <f t="shared" si="13"/>
        <v>9.793621013133208E-2</v>
      </c>
      <c r="T14" s="160">
        <f>SUM(T12,T13,)</f>
        <v>48</v>
      </c>
      <c r="U14" s="171">
        <f t="shared" si="7"/>
        <v>1.801125703564728E-2</v>
      </c>
      <c r="V14" s="160">
        <f>SUM(V12,V13,)</f>
        <v>109</v>
      </c>
      <c r="W14" s="171">
        <f t="shared" si="8"/>
        <v>4.0900562851782361E-2</v>
      </c>
      <c r="X14" s="160">
        <f t="shared" si="1"/>
        <v>2822</v>
      </c>
      <c r="Y14" s="171">
        <f t="shared" si="9"/>
        <v>5.8911819887429641E-2</v>
      </c>
      <c r="Z14" s="160">
        <f>SUM(Z12,Z13,)</f>
        <v>4088</v>
      </c>
      <c r="AA14" s="160">
        <f>SUM(AA12,AA13,)</f>
        <v>4069</v>
      </c>
      <c r="AB14" s="160">
        <f t="shared" si="2"/>
        <v>2803</v>
      </c>
      <c r="AC14" s="172">
        <f t="shared" si="10"/>
        <v>5.178236397748593E-2</v>
      </c>
      <c r="AD14" s="173">
        <f>'Detailed Data'!M81</f>
        <v>0.9</v>
      </c>
      <c r="AE14" s="36"/>
    </row>
    <row r="15" spans="1:31" s="30" customFormat="1" ht="31.5" customHeight="1" thickTop="1" thickBot="1">
      <c r="A15" s="237">
        <v>5</v>
      </c>
      <c r="B15" s="174" t="s">
        <v>122</v>
      </c>
      <c r="C15" s="165">
        <f>'Detailed Data'!T86</f>
        <v>93073664</v>
      </c>
      <c r="D15" s="165">
        <f>'Detailed Data'!V86</f>
        <v>92732664</v>
      </c>
      <c r="E15" s="165">
        <f>'Detailed Data'!W86</f>
        <v>104342687</v>
      </c>
      <c r="F15" s="165">
        <f>'Detailed Data'!X86</f>
        <v>106570067</v>
      </c>
      <c r="G15" s="165">
        <f>'Detailed Data'!Z86</f>
        <v>0</v>
      </c>
      <c r="H15" s="165">
        <f>'Detailed Data'!AC86</f>
        <v>108965904</v>
      </c>
      <c r="I15" s="175">
        <f t="shared" si="3"/>
        <v>0.1750541750854909</v>
      </c>
      <c r="J15" s="173">
        <f>'Detailed Data'!AD86</f>
        <v>0.33333333333333331</v>
      </c>
      <c r="K15" s="165">
        <f>'Detailed Data'!CL86</f>
        <v>4683748</v>
      </c>
      <c r="L15" s="168">
        <f t="shared" si="4"/>
        <v>5.0508071244453841E-2</v>
      </c>
      <c r="M15" s="165">
        <f>'Detailed Data'!AG86</f>
        <v>11120122</v>
      </c>
      <c r="N15" s="168">
        <f t="shared" si="5"/>
        <v>0.11947656858120467</v>
      </c>
      <c r="O15" s="160">
        <f>'Detailed Data'!J86</f>
        <v>1610</v>
      </c>
      <c r="P15" s="160">
        <f>'Detailed Data'!AH86</f>
        <v>299</v>
      </c>
      <c r="Q15" s="171">
        <f t="shared" si="6"/>
        <v>0.18571428571428572</v>
      </c>
      <c r="R15" s="160">
        <f>'Detailed Data'!AI86</f>
        <v>269</v>
      </c>
      <c r="S15" s="171">
        <f t="shared" si="13"/>
        <v>0.16708074534161491</v>
      </c>
      <c r="T15" s="160">
        <f>'Detailed Data'!CJ86</f>
        <v>0</v>
      </c>
      <c r="U15" s="171">
        <f t="shared" si="7"/>
        <v>0</v>
      </c>
      <c r="V15" s="160">
        <f>'Detailed Data'!CK86</f>
        <v>437</v>
      </c>
      <c r="W15" s="171">
        <f t="shared" si="8"/>
        <v>0.27142857142857141</v>
      </c>
      <c r="X15" s="160">
        <f t="shared" si="1"/>
        <v>2047</v>
      </c>
      <c r="Y15" s="171">
        <f t="shared" si="9"/>
        <v>0.27142857142857141</v>
      </c>
      <c r="Z15" s="160">
        <f>'Detailed Data'!K86</f>
        <v>2615</v>
      </c>
      <c r="AA15" s="160">
        <f>'Detailed Data'!L86</f>
        <v>2617</v>
      </c>
      <c r="AB15" s="160">
        <f t="shared" si="2"/>
        <v>2049</v>
      </c>
      <c r="AC15" s="172">
        <f t="shared" si="10"/>
        <v>0.27267080745341615</v>
      </c>
      <c r="AD15" s="173">
        <f>'Detailed Data'!M86</f>
        <v>0.66666666666666663</v>
      </c>
      <c r="AE15" s="36"/>
    </row>
    <row r="16" spans="1:31" s="30" customFormat="1" ht="31.5" customHeight="1" thickTop="1" thickBot="1">
      <c r="A16" s="238"/>
      <c r="B16" s="164" t="s">
        <v>123</v>
      </c>
      <c r="C16" s="165">
        <f>'Detailed Data'!T92</f>
        <v>16573002</v>
      </c>
      <c r="D16" s="165">
        <f>'Detailed Data'!V92</f>
        <v>16350175</v>
      </c>
      <c r="E16" s="165">
        <f>'Detailed Data'!W92</f>
        <v>17037241</v>
      </c>
      <c r="F16" s="165">
        <f>'Detailed Data'!X92</f>
        <v>16618727</v>
      </c>
      <c r="G16" s="165">
        <f>'Detailed Data'!Z92</f>
        <v>0</v>
      </c>
      <c r="H16" s="165">
        <f>'Detailed Data'!AC92</f>
        <v>17063900</v>
      </c>
      <c r="I16" s="175">
        <f t="shared" si="3"/>
        <v>4.3652437970847405E-2</v>
      </c>
      <c r="J16" s="173">
        <f>'Detailed Data'!AD92</f>
        <v>1</v>
      </c>
      <c r="K16" s="165">
        <f>'Detailed Data'!CL92</f>
        <v>360989</v>
      </c>
      <c r="L16" s="168">
        <f t="shared" si="4"/>
        <v>2.2078601605181596E-2</v>
      </c>
      <c r="M16" s="165">
        <f>'Detailed Data'!AG92</f>
        <v>464239</v>
      </c>
      <c r="N16" s="168">
        <f t="shared" si="5"/>
        <v>2.8011762745216589E-2</v>
      </c>
      <c r="O16" s="160">
        <f>'Detailed Data'!J92</f>
        <v>879</v>
      </c>
      <c r="P16" s="160">
        <f>'Detailed Data'!AH92</f>
        <v>185</v>
      </c>
      <c r="Q16" s="171">
        <f t="shared" si="6"/>
        <v>0.21046643913538113</v>
      </c>
      <c r="R16" s="160">
        <f>'Detailed Data'!AI92</f>
        <v>366</v>
      </c>
      <c r="S16" s="171">
        <f t="shared" si="13"/>
        <v>0.41638225255972694</v>
      </c>
      <c r="T16" s="160">
        <f>'Detailed Data'!CJ92</f>
        <v>0</v>
      </c>
      <c r="U16" s="171">
        <f t="shared" si="7"/>
        <v>0</v>
      </c>
      <c r="V16" s="160">
        <f>'Detailed Data'!CK92</f>
        <v>36</v>
      </c>
      <c r="W16" s="171">
        <f t="shared" si="8"/>
        <v>4.0955631399317405E-2</v>
      </c>
      <c r="X16" s="160">
        <f t="shared" si="1"/>
        <v>915</v>
      </c>
      <c r="Y16" s="171">
        <f t="shared" si="9"/>
        <v>4.0955631399317405E-2</v>
      </c>
      <c r="Z16" s="160">
        <f>'Detailed Data'!K92</f>
        <v>1484</v>
      </c>
      <c r="AA16" s="160">
        <f>'Detailed Data'!L92</f>
        <v>1466</v>
      </c>
      <c r="AB16" s="160">
        <f t="shared" si="2"/>
        <v>915</v>
      </c>
      <c r="AC16" s="172">
        <f t="shared" si="10"/>
        <v>4.0955631399317405E-2</v>
      </c>
      <c r="AD16" s="173">
        <f>'Detailed Data'!M92</f>
        <v>1</v>
      </c>
      <c r="AE16" s="36"/>
    </row>
    <row r="17" spans="1:31" s="30" customFormat="1" ht="31.5" customHeight="1" thickTop="1" thickBot="1">
      <c r="A17" s="239"/>
      <c r="B17" s="164" t="s">
        <v>124</v>
      </c>
      <c r="C17" s="165">
        <f t="shared" ref="C17:H17" si="16">SUM(C15,C16,)</f>
        <v>109646666</v>
      </c>
      <c r="D17" s="165">
        <f t="shared" si="16"/>
        <v>109082839</v>
      </c>
      <c r="E17" s="165">
        <f t="shared" si="16"/>
        <v>121379928</v>
      </c>
      <c r="F17" s="165">
        <f t="shared" si="16"/>
        <v>123188794</v>
      </c>
      <c r="G17" s="165">
        <f t="shared" si="16"/>
        <v>0</v>
      </c>
      <c r="H17" s="165">
        <f t="shared" si="16"/>
        <v>126029804</v>
      </c>
      <c r="I17" s="175">
        <f t="shared" si="3"/>
        <v>0.15535867195389003</v>
      </c>
      <c r="J17" s="173">
        <f>'Detailed Data'!AD93</f>
        <v>0.7142857142857143</v>
      </c>
      <c r="K17" s="165">
        <f>SUM(K15,K16,)</f>
        <v>5044737</v>
      </c>
      <c r="L17" s="168">
        <f t="shared" si="4"/>
        <v>4.6246843648797956E-2</v>
      </c>
      <c r="M17" s="165">
        <f>SUM(M15,M16,)</f>
        <v>11584361</v>
      </c>
      <c r="N17" s="168">
        <f t="shared" si="5"/>
        <v>0.10565173956132876</v>
      </c>
      <c r="O17" s="160">
        <f>SUM(O15,O16,)</f>
        <v>2489</v>
      </c>
      <c r="P17" s="160">
        <f>SUM(P15,P16,)</f>
        <v>484</v>
      </c>
      <c r="Q17" s="171">
        <f t="shared" si="6"/>
        <v>0.19445560466050624</v>
      </c>
      <c r="R17" s="160">
        <f>SUM(R15,R16,)</f>
        <v>635</v>
      </c>
      <c r="S17" s="171">
        <f t="shared" si="13"/>
        <v>0.25512253917235839</v>
      </c>
      <c r="T17" s="160">
        <f>SUM(T15,T16,)</f>
        <v>0</v>
      </c>
      <c r="U17" s="171">
        <f t="shared" si="7"/>
        <v>0</v>
      </c>
      <c r="V17" s="160">
        <f>SUM(V15,V16,)</f>
        <v>473</v>
      </c>
      <c r="W17" s="171">
        <f t="shared" si="8"/>
        <v>0.19003615910004018</v>
      </c>
      <c r="X17" s="160">
        <f t="shared" si="1"/>
        <v>2962</v>
      </c>
      <c r="Y17" s="171">
        <f t="shared" si="9"/>
        <v>0.19003615910004018</v>
      </c>
      <c r="Z17" s="160">
        <f>SUM(Z15,Z16,)</f>
        <v>4099</v>
      </c>
      <c r="AA17" s="160">
        <f>SUM(AA15,AA16,)</f>
        <v>4083</v>
      </c>
      <c r="AB17" s="160">
        <f t="shared" si="2"/>
        <v>2964</v>
      </c>
      <c r="AC17" s="172">
        <f t="shared" si="10"/>
        <v>0.19083969465648856</v>
      </c>
      <c r="AD17" s="173">
        <f>'Detailed Data'!M93</f>
        <v>0.8571428571428571</v>
      </c>
      <c r="AE17" s="36"/>
    </row>
    <row r="18" spans="1:31" s="30" customFormat="1" ht="31.5" customHeight="1" thickTop="1" thickBot="1">
      <c r="A18" s="237">
        <v>6</v>
      </c>
      <c r="B18" s="174" t="s">
        <v>122</v>
      </c>
      <c r="C18" s="165">
        <f>'Detailed Data'!T97</f>
        <v>6406366</v>
      </c>
      <c r="D18" s="165">
        <f>'Detailed Data'!V97</f>
        <v>6306366</v>
      </c>
      <c r="E18" s="165">
        <f>'Detailed Data'!W97</f>
        <v>6437437</v>
      </c>
      <c r="F18" s="165">
        <f>'Detailed Data'!X97</f>
        <v>6390718</v>
      </c>
      <c r="G18" s="165">
        <f>'Detailed Data'!Z97</f>
        <v>0</v>
      </c>
      <c r="H18" s="165">
        <f>'Detailed Data'!AC97</f>
        <v>6481799</v>
      </c>
      <c r="I18" s="175">
        <f t="shared" si="3"/>
        <v>2.7818398107563057E-2</v>
      </c>
      <c r="J18" s="173">
        <f>'Detailed Data'!AD97</f>
        <v>1</v>
      </c>
      <c r="K18" s="165">
        <f>'Detailed Data'!CL97</f>
        <v>64754</v>
      </c>
      <c r="L18" s="168">
        <f t="shared" si="4"/>
        <v>1.0268037091408904E-2</v>
      </c>
      <c r="M18" s="165">
        <f>'Detailed Data'!AG97</f>
        <v>31071</v>
      </c>
      <c r="N18" s="168">
        <f t="shared" si="5"/>
        <v>4.8500194962323414E-3</v>
      </c>
      <c r="O18" s="160">
        <f>'Detailed Data'!J97</f>
        <v>600</v>
      </c>
      <c r="P18" s="160">
        <f>'Detailed Data'!AH97</f>
        <v>42</v>
      </c>
      <c r="Q18" s="171">
        <f t="shared" si="6"/>
        <v>7.0000000000000007E-2</v>
      </c>
      <c r="R18" s="160">
        <f>'Detailed Data'!AI97</f>
        <v>37</v>
      </c>
      <c r="S18" s="171">
        <f t="shared" si="13"/>
        <v>6.1666666666666668E-2</v>
      </c>
      <c r="T18" s="160">
        <f>'Detailed Data'!CJ97</f>
        <v>0</v>
      </c>
      <c r="U18" s="171">
        <f t="shared" si="7"/>
        <v>0</v>
      </c>
      <c r="V18" s="160">
        <f>'Detailed Data'!CK97</f>
        <v>0</v>
      </c>
      <c r="W18" s="171">
        <f t="shared" si="8"/>
        <v>0</v>
      </c>
      <c r="X18" s="160">
        <f t="shared" si="1"/>
        <v>600</v>
      </c>
      <c r="Y18" s="171">
        <f t="shared" si="9"/>
        <v>0</v>
      </c>
      <c r="Z18" s="160">
        <f>'Detailed Data'!K97</f>
        <v>679</v>
      </c>
      <c r="AA18" s="160">
        <f>'Detailed Data'!L97</f>
        <v>546</v>
      </c>
      <c r="AB18" s="160">
        <f t="shared" si="2"/>
        <v>467</v>
      </c>
      <c r="AC18" s="172">
        <f t="shared" si="10"/>
        <v>-0.22166666666666668</v>
      </c>
      <c r="AD18" s="173">
        <f>'Detailed Data'!M97</f>
        <v>1</v>
      </c>
      <c r="AE18" s="36"/>
    </row>
    <row r="19" spans="1:31" s="30" customFormat="1" ht="31.5" customHeight="1" thickTop="1" thickBot="1">
      <c r="A19" s="238"/>
      <c r="B19" s="164" t="s">
        <v>123</v>
      </c>
      <c r="C19" s="165">
        <f>'Detailed Data'!T102</f>
        <v>4251942</v>
      </c>
      <c r="D19" s="165">
        <f>'Detailed Data'!V102</f>
        <v>4104788</v>
      </c>
      <c r="E19" s="165">
        <f>'Detailed Data'!W102</f>
        <v>4326272</v>
      </c>
      <c r="F19" s="165">
        <f>'Detailed Data'!X102</f>
        <v>4092640</v>
      </c>
      <c r="G19" s="165">
        <f>'Detailed Data'!Z102</f>
        <v>0</v>
      </c>
      <c r="H19" s="165">
        <f>'Detailed Data'!AC102</f>
        <v>4079649</v>
      </c>
      <c r="I19" s="175">
        <f t="shared" si="3"/>
        <v>-6.1243114138903156E-3</v>
      </c>
      <c r="J19" s="173">
        <f>'Detailed Data'!AD102</f>
        <v>1</v>
      </c>
      <c r="K19" s="165">
        <f>'Detailed Data'!CL102</f>
        <v>89415</v>
      </c>
      <c r="L19" s="168">
        <f t="shared" si="4"/>
        <v>2.1783098177055673E-2</v>
      </c>
      <c r="M19" s="165">
        <f>'Detailed Data'!AG102</f>
        <v>74329</v>
      </c>
      <c r="N19" s="168">
        <f t="shared" si="5"/>
        <v>1.7481188595705209E-2</v>
      </c>
      <c r="O19" s="160">
        <f>'Detailed Data'!J102</f>
        <v>770</v>
      </c>
      <c r="P19" s="160">
        <f>'Detailed Data'!AH102</f>
        <v>135</v>
      </c>
      <c r="Q19" s="171">
        <f t="shared" si="6"/>
        <v>0.17532467532467533</v>
      </c>
      <c r="R19" s="160">
        <f>'Detailed Data'!AI102</f>
        <v>32</v>
      </c>
      <c r="S19" s="171">
        <f t="shared" si="13"/>
        <v>4.1558441558441558E-2</v>
      </c>
      <c r="T19" s="160">
        <f>'Detailed Data'!CJ102</f>
        <v>55</v>
      </c>
      <c r="U19" s="171">
        <f t="shared" si="7"/>
        <v>7.1428571428571425E-2</v>
      </c>
      <c r="V19" s="160">
        <f>'Detailed Data'!CK102</f>
        <v>0</v>
      </c>
      <c r="W19" s="171">
        <f t="shared" si="8"/>
        <v>0</v>
      </c>
      <c r="X19" s="160">
        <f t="shared" si="1"/>
        <v>825</v>
      </c>
      <c r="Y19" s="171">
        <f t="shared" si="9"/>
        <v>7.1428571428571425E-2</v>
      </c>
      <c r="Z19" s="160">
        <f>'Detailed Data'!K102</f>
        <v>992</v>
      </c>
      <c r="AA19" s="160">
        <f>'Detailed Data'!L102</f>
        <v>851</v>
      </c>
      <c r="AB19" s="160">
        <f t="shared" si="2"/>
        <v>684</v>
      </c>
      <c r="AC19" s="172">
        <f t="shared" si="10"/>
        <v>-0.11168831168831168</v>
      </c>
      <c r="AD19" s="173">
        <f>'Detailed Data'!M102</f>
        <v>1</v>
      </c>
      <c r="AE19" s="36"/>
    </row>
    <row r="20" spans="1:31" s="30" customFormat="1" ht="31.5" customHeight="1" thickTop="1" thickBot="1">
      <c r="A20" s="239"/>
      <c r="B20" s="164" t="s">
        <v>124</v>
      </c>
      <c r="C20" s="165">
        <f t="shared" ref="C20:H20" si="17">SUM(C18,C19,)</f>
        <v>10658308</v>
      </c>
      <c r="D20" s="165">
        <f t="shared" si="17"/>
        <v>10411154</v>
      </c>
      <c r="E20" s="165">
        <f t="shared" si="17"/>
        <v>10763709</v>
      </c>
      <c r="F20" s="165">
        <f t="shared" si="17"/>
        <v>10483358</v>
      </c>
      <c r="G20" s="165">
        <f t="shared" si="17"/>
        <v>0</v>
      </c>
      <c r="H20" s="165">
        <f t="shared" si="17"/>
        <v>10561448</v>
      </c>
      <c r="I20" s="175">
        <f t="shared" si="3"/>
        <v>1.4435863690038587E-2</v>
      </c>
      <c r="J20" s="173">
        <f>'Detailed Data'!AD103</f>
        <v>1</v>
      </c>
      <c r="K20" s="165">
        <f>SUM(K18,K19,)</f>
        <v>154169</v>
      </c>
      <c r="L20" s="168">
        <f t="shared" si="4"/>
        <v>1.4808060662631635E-2</v>
      </c>
      <c r="M20" s="165">
        <f>SUM(M18,M19,)</f>
        <v>105400</v>
      </c>
      <c r="N20" s="168">
        <f t="shared" si="5"/>
        <v>9.8889992670506428E-3</v>
      </c>
      <c r="O20" s="160">
        <f>SUM(O18,O19,)</f>
        <v>1370</v>
      </c>
      <c r="P20" s="160">
        <f>SUM(P18,P19,)</f>
        <v>177</v>
      </c>
      <c r="Q20" s="171">
        <f t="shared" si="6"/>
        <v>0.1291970802919708</v>
      </c>
      <c r="R20" s="160">
        <f>SUM(R18,R19,)</f>
        <v>69</v>
      </c>
      <c r="S20" s="171">
        <f t="shared" si="13"/>
        <v>5.0364963503649635E-2</v>
      </c>
      <c r="T20" s="160">
        <f>SUM(T18,T19,)</f>
        <v>55</v>
      </c>
      <c r="U20" s="171">
        <f t="shared" si="7"/>
        <v>4.0145985401459854E-2</v>
      </c>
      <c r="V20" s="160">
        <f>SUM(V18,V19,)</f>
        <v>0</v>
      </c>
      <c r="W20" s="171">
        <f t="shared" si="8"/>
        <v>0</v>
      </c>
      <c r="X20" s="160">
        <f t="shared" si="1"/>
        <v>1425</v>
      </c>
      <c r="Y20" s="171">
        <f t="shared" si="9"/>
        <v>4.0145985401459854E-2</v>
      </c>
      <c r="Z20" s="160">
        <f>SUM(Z18,Z19,)</f>
        <v>1671</v>
      </c>
      <c r="AA20" s="160">
        <f>SUM(AA18,AA19,)</f>
        <v>1397</v>
      </c>
      <c r="AB20" s="160">
        <f t="shared" si="2"/>
        <v>1151</v>
      </c>
      <c r="AC20" s="172">
        <f t="shared" si="10"/>
        <v>-0.15985401459854015</v>
      </c>
      <c r="AD20" s="173">
        <f>'Detailed Data'!M103</f>
        <v>1</v>
      </c>
      <c r="AE20" s="36"/>
    </row>
    <row r="21" spans="1:31" s="30" customFormat="1" ht="31.5" customHeight="1" thickTop="1" thickBot="1">
      <c r="A21" s="237">
        <v>7</v>
      </c>
      <c r="B21" s="174" t="s">
        <v>122</v>
      </c>
      <c r="C21" s="165">
        <f>'Detailed Data'!T109</f>
        <v>20478663</v>
      </c>
      <c r="D21" s="165">
        <f>'Detailed Data'!V109</f>
        <v>20219663</v>
      </c>
      <c r="E21" s="165">
        <f>'Detailed Data'!W109</f>
        <v>20937622</v>
      </c>
      <c r="F21" s="165">
        <f>'Detailed Data'!X109</f>
        <v>21397883</v>
      </c>
      <c r="G21" s="165">
        <f>'Detailed Data'!Z109</f>
        <v>0</v>
      </c>
      <c r="H21" s="165">
        <f>'Detailed Data'!AC109</f>
        <v>21605771</v>
      </c>
      <c r="I21" s="175">
        <f t="shared" si="3"/>
        <v>6.8552477852870247E-2</v>
      </c>
      <c r="J21" s="173">
        <f>'Detailed Data'!AD109</f>
        <v>1</v>
      </c>
      <c r="K21" s="165">
        <f>'Detailed Data'!CL109</f>
        <v>553454</v>
      </c>
      <c r="L21" s="168">
        <f t="shared" si="4"/>
        <v>2.7372068466225179E-2</v>
      </c>
      <c r="M21" s="165">
        <f>'Detailed Data'!AG109</f>
        <v>458959</v>
      </c>
      <c r="N21" s="168">
        <f t="shared" si="5"/>
        <v>2.2411570520985673E-2</v>
      </c>
      <c r="O21" s="160">
        <f>'Detailed Data'!J109</f>
        <v>1233</v>
      </c>
      <c r="P21" s="160">
        <f>'Detailed Data'!AH109</f>
        <v>118</v>
      </c>
      <c r="Q21" s="171">
        <f t="shared" si="6"/>
        <v>9.5701540957015413E-2</v>
      </c>
      <c r="R21" s="160">
        <f>'Detailed Data'!AI109</f>
        <v>88</v>
      </c>
      <c r="S21" s="171">
        <f t="shared" si="13"/>
        <v>7.1370640713706412E-2</v>
      </c>
      <c r="T21" s="160">
        <f>'Detailed Data'!CJ109</f>
        <v>0</v>
      </c>
      <c r="U21" s="171">
        <f t="shared" si="7"/>
        <v>0</v>
      </c>
      <c r="V21" s="160">
        <f>'Detailed Data'!CK109</f>
        <v>93</v>
      </c>
      <c r="W21" s="171">
        <f t="shared" si="8"/>
        <v>7.5425790754257913E-2</v>
      </c>
      <c r="X21" s="160">
        <f t="shared" si="1"/>
        <v>1326</v>
      </c>
      <c r="Y21" s="171">
        <f t="shared" si="9"/>
        <v>7.5425790754257913E-2</v>
      </c>
      <c r="Z21" s="160">
        <f>'Detailed Data'!K109</f>
        <v>1532</v>
      </c>
      <c r="AA21" s="160">
        <f>'Detailed Data'!L109</f>
        <v>1876</v>
      </c>
      <c r="AB21" s="160">
        <f t="shared" si="2"/>
        <v>1670</v>
      </c>
      <c r="AC21" s="172">
        <f t="shared" si="10"/>
        <v>0.35442011354420111</v>
      </c>
      <c r="AD21" s="173">
        <f>'Detailed Data'!M109</f>
        <v>0.5</v>
      </c>
    </row>
    <row r="22" spans="1:31" s="30" customFormat="1" ht="31.5" customHeight="1" thickTop="1" thickBot="1">
      <c r="A22" s="238"/>
      <c r="B22" s="164" t="s">
        <v>123</v>
      </c>
      <c r="C22" s="165">
        <f>'Detailed Data'!T114</f>
        <v>10159616</v>
      </c>
      <c r="D22" s="165">
        <f>'Detailed Data'!V114</f>
        <v>9997616</v>
      </c>
      <c r="E22" s="165">
        <f>'Detailed Data'!W114</f>
        <v>10312420</v>
      </c>
      <c r="F22" s="165">
        <f>'Detailed Data'!X114</f>
        <v>10428825</v>
      </c>
      <c r="G22" s="165">
        <f>'Detailed Data'!Z114</f>
        <v>0</v>
      </c>
      <c r="H22" s="165">
        <f>'Detailed Data'!AC114</f>
        <v>10977659</v>
      </c>
      <c r="I22" s="175">
        <f t="shared" si="3"/>
        <v>9.8027669796479477E-2</v>
      </c>
      <c r="J22" s="173">
        <f>'Detailed Data'!AD114</f>
        <v>0.66666666666666663</v>
      </c>
      <c r="K22" s="165">
        <f>'Detailed Data'!CL114</f>
        <v>133970</v>
      </c>
      <c r="L22" s="168">
        <f t="shared" si="4"/>
        <v>1.3400194606394165E-2</v>
      </c>
      <c r="M22" s="165">
        <f>'Detailed Data'!AG114</f>
        <v>152804</v>
      </c>
      <c r="N22" s="168">
        <f t="shared" si="5"/>
        <v>1.504033223302928E-2</v>
      </c>
      <c r="O22" s="160">
        <f>'Detailed Data'!J114</f>
        <v>540</v>
      </c>
      <c r="P22" s="160">
        <f>'Detailed Data'!AH114</f>
        <v>81</v>
      </c>
      <c r="Q22" s="171">
        <f t="shared" si="6"/>
        <v>0.15</v>
      </c>
      <c r="R22" s="160">
        <f>'Detailed Data'!AI114</f>
        <v>67</v>
      </c>
      <c r="S22" s="171">
        <f t="shared" si="13"/>
        <v>0.12407407407407407</v>
      </c>
      <c r="T22" s="160">
        <f>'Detailed Data'!CJ114</f>
        <v>0</v>
      </c>
      <c r="U22" s="171">
        <f t="shared" si="7"/>
        <v>0</v>
      </c>
      <c r="V22" s="160">
        <f>'Detailed Data'!CK114</f>
        <v>0</v>
      </c>
      <c r="W22" s="171">
        <f t="shared" si="8"/>
        <v>0</v>
      </c>
      <c r="X22" s="160">
        <f t="shared" si="1"/>
        <v>540</v>
      </c>
      <c r="Y22" s="171">
        <f t="shared" si="9"/>
        <v>0</v>
      </c>
      <c r="Z22" s="160">
        <f>'Detailed Data'!K114</f>
        <v>709</v>
      </c>
      <c r="AA22" s="160">
        <f>'Detailed Data'!L114</f>
        <v>706</v>
      </c>
      <c r="AB22" s="160">
        <f t="shared" si="2"/>
        <v>558</v>
      </c>
      <c r="AC22" s="172">
        <f t="shared" si="10"/>
        <v>3.3333333333333333E-2</v>
      </c>
      <c r="AD22" s="173">
        <f>'Detailed Data'!M114</f>
        <v>1</v>
      </c>
    </row>
    <row r="23" spans="1:31" s="30" customFormat="1" ht="31.5" customHeight="1" thickTop="1" thickBot="1">
      <c r="A23" s="239"/>
      <c r="B23" s="164" t="s">
        <v>124</v>
      </c>
      <c r="C23" s="165">
        <f t="shared" ref="C23:H23" si="18">SUM(C21,C22,)</f>
        <v>30638279</v>
      </c>
      <c r="D23" s="165">
        <f t="shared" si="18"/>
        <v>30217279</v>
      </c>
      <c r="E23" s="165">
        <f t="shared" si="18"/>
        <v>31250042</v>
      </c>
      <c r="F23" s="165">
        <f t="shared" si="18"/>
        <v>31826708</v>
      </c>
      <c r="G23" s="165">
        <f t="shared" si="18"/>
        <v>0</v>
      </c>
      <c r="H23" s="165">
        <f t="shared" si="18"/>
        <v>32583430</v>
      </c>
      <c r="I23" s="175">
        <f t="shared" si="3"/>
        <v>7.8304568720433107E-2</v>
      </c>
      <c r="J23" s="173">
        <f>'Detailed Data'!AD115</f>
        <v>0.8571428571428571</v>
      </c>
      <c r="K23" s="165">
        <f>SUM(K21,K22,)</f>
        <v>687424</v>
      </c>
      <c r="L23" s="168">
        <f t="shared" si="4"/>
        <v>2.2749368002327412E-2</v>
      </c>
      <c r="M23" s="165">
        <f>SUM(M21,M22,)</f>
        <v>611763</v>
      </c>
      <c r="N23" s="168">
        <f t="shared" si="5"/>
        <v>1.9967276882621246E-2</v>
      </c>
      <c r="O23" s="160">
        <f>SUM(O21,O22,)</f>
        <v>1773</v>
      </c>
      <c r="P23" s="160">
        <f>SUM(P21,P22,)</f>
        <v>199</v>
      </c>
      <c r="Q23" s="171">
        <f t="shared" si="6"/>
        <v>0.11223914269599548</v>
      </c>
      <c r="R23" s="160">
        <f>SUM(R21,R22,)</f>
        <v>155</v>
      </c>
      <c r="S23" s="171">
        <f t="shared" si="13"/>
        <v>8.7422447828539196E-2</v>
      </c>
      <c r="T23" s="160">
        <f>SUM(T21,T22,)</f>
        <v>0</v>
      </c>
      <c r="U23" s="171">
        <f t="shared" si="7"/>
        <v>0</v>
      </c>
      <c r="V23" s="160">
        <f>SUM(V21,V22,)</f>
        <v>93</v>
      </c>
      <c r="W23" s="171">
        <f t="shared" si="8"/>
        <v>5.2453468697123522E-2</v>
      </c>
      <c r="X23" s="160">
        <f t="shared" si="1"/>
        <v>1866</v>
      </c>
      <c r="Y23" s="171">
        <f t="shared" si="9"/>
        <v>5.2453468697123522E-2</v>
      </c>
      <c r="Z23" s="160">
        <f>SUM(Z21,Z22,)</f>
        <v>2241</v>
      </c>
      <c r="AA23" s="160">
        <f>SUM(AA21,AA22,)</f>
        <v>2582</v>
      </c>
      <c r="AB23" s="160">
        <f t="shared" si="2"/>
        <v>2228</v>
      </c>
      <c r="AC23" s="172">
        <f t="shared" si="10"/>
        <v>0.25662718556119574</v>
      </c>
      <c r="AD23" s="173">
        <f>'Detailed Data'!M115</f>
        <v>0.7142857142857143</v>
      </c>
    </row>
    <row r="24" spans="1:31" s="30" customFormat="1" ht="31.5" customHeight="1" thickTop="1" thickBot="1">
      <c r="A24" s="237">
        <v>8</v>
      </c>
      <c r="B24" s="174" t="s">
        <v>122</v>
      </c>
      <c r="C24" s="165">
        <f>'Detailed Data'!T117</f>
        <v>0</v>
      </c>
      <c r="D24" s="165">
        <f>'Detailed Data'!V117</f>
        <v>0</v>
      </c>
      <c r="E24" s="165">
        <f>'Detailed Data'!W117</f>
        <v>0</v>
      </c>
      <c r="F24" s="165">
        <f>'Detailed Data'!X117</f>
        <v>0</v>
      </c>
      <c r="G24" s="165">
        <f>'Detailed Data'!Z117</f>
        <v>0</v>
      </c>
      <c r="H24" s="165">
        <f>'Detailed Data'!AC117</f>
        <v>0</v>
      </c>
      <c r="I24" s="175">
        <f t="shared" si="3"/>
        <v>0</v>
      </c>
      <c r="J24" s="173">
        <f>'Detailed Data'!AD117</f>
        <v>0</v>
      </c>
      <c r="K24" s="165">
        <f>'Detailed Data'!CL117</f>
        <v>0</v>
      </c>
      <c r="L24" s="168">
        <f t="shared" si="4"/>
        <v>0</v>
      </c>
      <c r="M24" s="165">
        <f>'Detailed Data'!AG117</f>
        <v>0</v>
      </c>
      <c r="N24" s="168">
        <f t="shared" si="5"/>
        <v>0</v>
      </c>
      <c r="O24" s="160">
        <f>'Detailed Data'!J117</f>
        <v>0</v>
      </c>
      <c r="P24" s="160">
        <f>'Detailed Data'!AH117</f>
        <v>0</v>
      </c>
      <c r="Q24" s="171">
        <f t="shared" si="6"/>
        <v>0</v>
      </c>
      <c r="R24" s="160">
        <f>'Detailed Data'!AI117</f>
        <v>0</v>
      </c>
      <c r="S24" s="171">
        <f t="shared" si="13"/>
        <v>0</v>
      </c>
      <c r="T24" s="160">
        <f>'Detailed Data'!CJ117</f>
        <v>0</v>
      </c>
      <c r="U24" s="171">
        <f t="shared" si="7"/>
        <v>0</v>
      </c>
      <c r="V24" s="160">
        <f>'Detailed Data'!CK117</f>
        <v>0</v>
      </c>
      <c r="W24" s="171">
        <f t="shared" si="8"/>
        <v>0</v>
      </c>
      <c r="X24" s="160">
        <f t="shared" si="1"/>
        <v>0</v>
      </c>
      <c r="Y24" s="171">
        <f t="shared" si="9"/>
        <v>0</v>
      </c>
      <c r="Z24" s="160">
        <f>'Detailed Data'!K117</f>
        <v>0</v>
      </c>
      <c r="AA24" s="160">
        <f>'Detailed Data'!L117</f>
        <v>0</v>
      </c>
      <c r="AB24" s="160">
        <f t="shared" si="2"/>
        <v>0</v>
      </c>
      <c r="AC24" s="172">
        <f t="shared" si="10"/>
        <v>0</v>
      </c>
      <c r="AD24" s="173">
        <f>'Detailed Data'!M117</f>
        <v>0</v>
      </c>
    </row>
    <row r="25" spans="1:31" s="30" customFormat="1" ht="31.5" customHeight="1" thickTop="1" thickBot="1">
      <c r="A25" s="238"/>
      <c r="B25" s="164" t="s">
        <v>123</v>
      </c>
      <c r="C25" s="165">
        <f>'Detailed Data'!T128</f>
        <v>344410737</v>
      </c>
      <c r="D25" s="165">
        <f>'Detailed Data'!V128</f>
        <v>343575507</v>
      </c>
      <c r="E25" s="165">
        <f>'Detailed Data'!W128</f>
        <v>354489837</v>
      </c>
      <c r="F25" s="165">
        <f>'Detailed Data'!X128</f>
        <v>351535282</v>
      </c>
      <c r="G25" s="165">
        <f>'Detailed Data'!Z128</f>
        <v>0</v>
      </c>
      <c r="H25" s="165">
        <f>'Detailed Data'!AC128</f>
        <v>349352337</v>
      </c>
      <c r="I25" s="175">
        <f t="shared" si="3"/>
        <v>1.6813858620020897E-2</v>
      </c>
      <c r="J25" s="173">
        <f>'Detailed Data'!AD128</f>
        <v>1</v>
      </c>
      <c r="K25" s="165">
        <f>'Detailed Data'!CL128</f>
        <v>9332658</v>
      </c>
      <c r="L25" s="168">
        <f t="shared" si="4"/>
        <v>2.7163339090990557E-2</v>
      </c>
      <c r="M25" s="165">
        <f>'Detailed Data'!AG128</f>
        <v>10079098</v>
      </c>
      <c r="N25" s="168">
        <f t="shared" si="5"/>
        <v>2.9264761278333783E-2</v>
      </c>
      <c r="O25" s="160">
        <f>'Detailed Data'!J128</f>
        <v>4704</v>
      </c>
      <c r="P25" s="160">
        <f>'Detailed Data'!AH128</f>
        <v>557</v>
      </c>
      <c r="Q25" s="171">
        <f t="shared" si="6"/>
        <v>0.11840986394557823</v>
      </c>
      <c r="R25" s="160">
        <f>'Detailed Data'!AI128</f>
        <v>344</v>
      </c>
      <c r="S25" s="171">
        <f t="shared" si="13"/>
        <v>7.312925170068027E-2</v>
      </c>
      <c r="T25" s="160">
        <f>'Detailed Data'!CJ128</f>
        <v>28</v>
      </c>
      <c r="U25" s="171">
        <f t="shared" si="7"/>
        <v>5.9523809523809521E-3</v>
      </c>
      <c r="V25" s="160">
        <f>'Detailed Data'!CK128</f>
        <v>-20</v>
      </c>
      <c r="W25" s="171">
        <f t="shared" si="8"/>
        <v>-4.2517006802721092E-3</v>
      </c>
      <c r="X25" s="160">
        <f t="shared" si="1"/>
        <v>4712</v>
      </c>
      <c r="Y25" s="171">
        <f t="shared" si="9"/>
        <v>1.7006802721088435E-3</v>
      </c>
      <c r="Z25" s="160">
        <f>'Detailed Data'!K128</f>
        <v>5613</v>
      </c>
      <c r="AA25" s="160">
        <f>'Detailed Data'!L128</f>
        <v>4958</v>
      </c>
      <c r="AB25" s="160">
        <f t="shared" si="2"/>
        <v>4057</v>
      </c>
      <c r="AC25" s="172">
        <f t="shared" si="10"/>
        <v>-0.13754251700680273</v>
      </c>
      <c r="AD25" s="173" t="e">
        <f>'Detailed Data'!M128</f>
        <v>#VALUE!</v>
      </c>
    </row>
    <row r="26" spans="1:31" s="30" customFormat="1" ht="31.5" customHeight="1" thickTop="1" thickBot="1">
      <c r="A26" s="239"/>
      <c r="B26" s="164" t="s">
        <v>124</v>
      </c>
      <c r="C26" s="165">
        <f t="shared" ref="C26:H26" si="19">SUM(C24,C25,)</f>
        <v>344410737</v>
      </c>
      <c r="D26" s="165">
        <f t="shared" si="19"/>
        <v>343575507</v>
      </c>
      <c r="E26" s="165">
        <f t="shared" si="19"/>
        <v>354489837</v>
      </c>
      <c r="F26" s="165">
        <f t="shared" si="19"/>
        <v>351535282</v>
      </c>
      <c r="G26" s="165">
        <f t="shared" si="19"/>
        <v>0</v>
      </c>
      <c r="H26" s="165">
        <f t="shared" si="19"/>
        <v>349352337</v>
      </c>
      <c r="I26" s="175">
        <f t="shared" si="3"/>
        <v>1.6813858620020897E-2</v>
      </c>
      <c r="J26" s="173">
        <f>'Detailed Data'!AD129</f>
        <v>1</v>
      </c>
      <c r="K26" s="165">
        <f>SUM(K24,K25,)</f>
        <v>9332658</v>
      </c>
      <c r="L26" s="168">
        <f t="shared" si="4"/>
        <v>2.7163339090990557E-2</v>
      </c>
      <c r="M26" s="165">
        <f>SUM(M24,M25,)</f>
        <v>10079098</v>
      </c>
      <c r="N26" s="168">
        <f t="shared" si="5"/>
        <v>2.9264761278333783E-2</v>
      </c>
      <c r="O26" s="160">
        <f>SUM(O24,O25,)</f>
        <v>4704</v>
      </c>
      <c r="P26" s="160">
        <f>SUM(P24,P25,)</f>
        <v>557</v>
      </c>
      <c r="Q26" s="171">
        <f t="shared" si="6"/>
        <v>0.11840986394557823</v>
      </c>
      <c r="R26" s="160">
        <f>SUM(R24,R25,)</f>
        <v>344</v>
      </c>
      <c r="S26" s="171">
        <f t="shared" si="13"/>
        <v>7.312925170068027E-2</v>
      </c>
      <c r="T26" s="160">
        <f>SUM(T24,T25,)</f>
        <v>28</v>
      </c>
      <c r="U26" s="171">
        <f t="shared" si="7"/>
        <v>5.9523809523809521E-3</v>
      </c>
      <c r="V26" s="160">
        <f>SUM(V24,V25,)</f>
        <v>-20</v>
      </c>
      <c r="W26" s="171">
        <f t="shared" si="8"/>
        <v>-4.2517006802721092E-3</v>
      </c>
      <c r="X26" s="160">
        <f t="shared" si="1"/>
        <v>4712</v>
      </c>
      <c r="Y26" s="171">
        <f t="shared" si="9"/>
        <v>1.7006802721088435E-3</v>
      </c>
      <c r="Z26" s="160">
        <f>SUM(Z24,Z25,)</f>
        <v>5613</v>
      </c>
      <c r="AA26" s="160">
        <f>SUM(AA24,AA25,)</f>
        <v>4958</v>
      </c>
      <c r="AB26" s="160">
        <f t="shared" si="2"/>
        <v>4057</v>
      </c>
      <c r="AC26" s="172">
        <f t="shared" si="10"/>
        <v>-0.13754251700680273</v>
      </c>
      <c r="AD26" s="173">
        <f>'Detailed Data'!M129</f>
        <v>1</v>
      </c>
    </row>
    <row r="27" spans="1:31" s="30" customFormat="1" ht="31.5" customHeight="1" thickTop="1" thickBot="1">
      <c r="A27" s="233" t="s">
        <v>125</v>
      </c>
      <c r="B27" s="33" t="s">
        <v>122</v>
      </c>
      <c r="C27" s="40">
        <f t="shared" ref="C27:H27" si="20">SUM(C3,C6,C9,C12,C15,C18,C21,C24)</f>
        <v>375786165</v>
      </c>
      <c r="D27" s="40">
        <f t="shared" si="20"/>
        <v>372464164</v>
      </c>
      <c r="E27" s="40">
        <f t="shared" si="20"/>
        <v>393314791</v>
      </c>
      <c r="F27" s="40">
        <f t="shared" si="20"/>
        <v>396375435</v>
      </c>
      <c r="G27" s="40">
        <f t="shared" si="20"/>
        <v>0</v>
      </c>
      <c r="H27" s="40">
        <f t="shared" si="20"/>
        <v>403421849</v>
      </c>
      <c r="I27" s="150">
        <f t="shared" si="3"/>
        <v>8.3115875276527279E-2</v>
      </c>
      <c r="J27" s="44">
        <f>'Detailed Data'!AD131</f>
        <v>0.80701754385964908</v>
      </c>
      <c r="K27" s="40">
        <f>SUM(K3,K6,K9,K12,K15,K18,K21,K24)</f>
        <v>10477120</v>
      </c>
      <c r="L27" s="41">
        <f t="shared" si="4"/>
        <v>2.8129202786875356E-2</v>
      </c>
      <c r="M27" s="40">
        <f>SUM(M3,M6,M9,M12,M15,M18,M21,M24)</f>
        <v>17243963</v>
      </c>
      <c r="N27" s="41">
        <f t="shared" si="5"/>
        <v>4.5887700522450045E-2</v>
      </c>
      <c r="O27" s="42">
        <f>SUM(O3,O6,O9,O12,O15,O18,O21,O24)</f>
        <v>16194</v>
      </c>
      <c r="P27" s="42">
        <f>SUM(P3,P6,P9,P12,P15,P18,P21,P24)</f>
        <v>4481</v>
      </c>
      <c r="Q27" s="43">
        <f t="shared" si="6"/>
        <v>0.27670742250216129</v>
      </c>
      <c r="R27" s="42">
        <f>SUM(R3,R6,R9,R12,R15,R18,R21,R24)</f>
        <v>1950</v>
      </c>
      <c r="S27" s="43">
        <f t="shared" si="13"/>
        <v>0.12041496850685439</v>
      </c>
      <c r="T27" s="42">
        <f>SUM(T3,T6,T9,T12,T15,T18,T21,T24)</f>
        <v>905</v>
      </c>
      <c r="U27" s="43">
        <f t="shared" si="7"/>
        <v>5.588489564036063E-2</v>
      </c>
      <c r="V27" s="42">
        <f>SUM(V3,V6,V9,V12,V15,V18,V21,V24)</f>
        <v>1807</v>
      </c>
      <c r="W27" s="43">
        <f t="shared" si="8"/>
        <v>0.1115845374830184</v>
      </c>
      <c r="X27" s="42">
        <f t="shared" si="1"/>
        <v>18906</v>
      </c>
      <c r="Y27" s="43">
        <f t="shared" si="9"/>
        <v>0.16746943312337903</v>
      </c>
      <c r="Z27" s="42">
        <f>SUM(Z3,Z6,Z9,Z12,Z15,Z18,Z21,Z24)</f>
        <v>25403</v>
      </c>
      <c r="AA27" s="42">
        <f>SUM(AA3,AA6,AA9,AA12,AA15,AA18,AA21,AA24)</f>
        <v>26174</v>
      </c>
      <c r="AB27" s="160">
        <f t="shared" si="2"/>
        <v>19743</v>
      </c>
      <c r="AC27" s="153">
        <f t="shared" si="10"/>
        <v>0.21915524268247499</v>
      </c>
      <c r="AD27" s="44">
        <f>'Detailed Data'!M131</f>
        <v>0.68421052631578949</v>
      </c>
    </row>
    <row r="28" spans="1:31" s="30" customFormat="1" ht="31.5" customHeight="1" thickTop="1" thickBot="1">
      <c r="A28" s="233"/>
      <c r="B28" s="45" t="s">
        <v>123</v>
      </c>
      <c r="C28" s="46">
        <f t="shared" ref="C28:H29" si="21">SUM(C25,C22,C19,C16,C13,C10,C7,C4)</f>
        <v>432888916</v>
      </c>
      <c r="D28" s="46">
        <f t="shared" si="21"/>
        <v>430877910</v>
      </c>
      <c r="E28" s="46">
        <f t="shared" si="21"/>
        <v>445283737</v>
      </c>
      <c r="F28" s="46">
        <f t="shared" si="21"/>
        <v>441285542</v>
      </c>
      <c r="G28" s="46">
        <f t="shared" si="21"/>
        <v>0</v>
      </c>
      <c r="H28" s="46">
        <f t="shared" si="21"/>
        <v>441023059</v>
      </c>
      <c r="I28" s="149">
        <f t="shared" si="3"/>
        <v>2.3545298481419018E-2</v>
      </c>
      <c r="J28" s="50">
        <f>'Detailed Data'!AD133</f>
        <v>0.9</v>
      </c>
      <c r="K28" s="46">
        <f>SUM(K25,K22,K19,K16,K13,K10,K7,K4)</f>
        <v>11573520</v>
      </c>
      <c r="L28" s="47">
        <f t="shared" si="4"/>
        <v>2.6860323380235484E-2</v>
      </c>
      <c r="M28" s="46">
        <f>SUM(M25,M22,M19,M16,M13,M10,M7,M4)</f>
        <v>12394817</v>
      </c>
      <c r="N28" s="47">
        <f t="shared" si="5"/>
        <v>2.8632789017864344E-2</v>
      </c>
      <c r="O28" s="48">
        <f>SUM(O25,O22,O19,O16,O13,O10,O7,O4)</f>
        <v>9460</v>
      </c>
      <c r="P28" s="48">
        <f>SUM(P25,P22,P19,P16,P13,P10,P7,P4)</f>
        <v>1698</v>
      </c>
      <c r="Q28" s="49">
        <f t="shared" si="6"/>
        <v>0.17949260042283299</v>
      </c>
      <c r="R28" s="48">
        <f>SUM(R25,R22,R19,R16,R13,R10,R7,R4)</f>
        <v>1050</v>
      </c>
      <c r="S28" s="49">
        <f t="shared" si="13"/>
        <v>0.11099365750528541</v>
      </c>
      <c r="T28" s="48">
        <f>SUM(T25,T22,T19,T16,T13,T10,T7,T4)</f>
        <v>153</v>
      </c>
      <c r="U28" s="49">
        <f t="shared" si="7"/>
        <v>1.6173361522198733E-2</v>
      </c>
      <c r="V28" s="48">
        <f>SUM(V25,V22,V19,V16,V13,V10,V7,V4)</f>
        <v>125</v>
      </c>
      <c r="W28" s="49">
        <f t="shared" si="8"/>
        <v>1.3213530655391121E-2</v>
      </c>
      <c r="X28" s="48">
        <f t="shared" si="1"/>
        <v>9738</v>
      </c>
      <c r="Y28" s="49">
        <f t="shared" si="9"/>
        <v>2.938689217758985E-2</v>
      </c>
      <c r="Z28" s="48">
        <f>SUM(Z25,Z22,Z19,Z16,Z13,Z10,Z7,Z4)</f>
        <v>12525</v>
      </c>
      <c r="AA28" s="48">
        <f>SUM(AA25,AA22,AA19,AA16,AA13,AA10,AA7,AA4)</f>
        <v>11648</v>
      </c>
      <c r="AB28" s="160">
        <f t="shared" si="2"/>
        <v>8900</v>
      </c>
      <c r="AC28" s="154">
        <f t="shared" si="10"/>
        <v>-5.9196617336152217E-2</v>
      </c>
      <c r="AD28" s="50">
        <f>'Detailed Data'!M133</f>
        <v>0.96666666666666667</v>
      </c>
    </row>
    <row r="29" spans="1:31" s="30" customFormat="1" ht="31.5" customHeight="1" thickTop="1" thickBot="1">
      <c r="A29" s="234"/>
      <c r="B29" s="45" t="s">
        <v>124</v>
      </c>
      <c r="C29" s="46">
        <f t="shared" si="21"/>
        <v>808675081</v>
      </c>
      <c r="D29" s="46">
        <f t="shared" si="21"/>
        <v>803342074</v>
      </c>
      <c r="E29" s="46">
        <f t="shared" si="21"/>
        <v>838598528</v>
      </c>
      <c r="F29" s="46">
        <f t="shared" si="21"/>
        <v>837660977</v>
      </c>
      <c r="G29" s="46">
        <f t="shared" si="21"/>
        <v>0</v>
      </c>
      <c r="H29" s="46">
        <f t="shared" si="21"/>
        <v>844444908</v>
      </c>
      <c r="I29" s="149">
        <f t="shared" si="3"/>
        <v>5.1164796828505214E-2</v>
      </c>
      <c r="J29" s="50">
        <f>'Detailed Data'!AD135</f>
        <v>0.83908045977011492</v>
      </c>
      <c r="K29" s="46">
        <f>SUM(K26,K23,K20,K17,K14,K11,K8,K5)</f>
        <v>22050640</v>
      </c>
      <c r="L29" s="47">
        <f t="shared" si="4"/>
        <v>2.7448630805810378E-2</v>
      </c>
      <c r="M29" s="46">
        <f>SUM(M26,M23,M20,M17,M14,M11,M8,M5)</f>
        <v>29638780</v>
      </c>
      <c r="N29" s="47">
        <f t="shared" si="5"/>
        <v>3.6651036610833812E-2</v>
      </c>
      <c r="O29" s="48">
        <f>SUM(O26,O23,O20,O17,O14,O11,O8,O5)</f>
        <v>25654</v>
      </c>
      <c r="P29" s="48">
        <f>SUM(P26,P23,P20,P17,P14,P11,P8,P5)</f>
        <v>6179</v>
      </c>
      <c r="Q29" s="49">
        <f t="shared" si="6"/>
        <v>0.240859125282607</v>
      </c>
      <c r="R29" s="48">
        <f>SUM(R26,R23,R20,R17,R14,R11,R8,R5)</f>
        <v>3000</v>
      </c>
      <c r="S29" s="49">
        <f t="shared" si="13"/>
        <v>0.11694082794106182</v>
      </c>
      <c r="T29" s="48">
        <f>SUM(T26,T23,T20,T17,T14,T11,T8,T5)</f>
        <v>1058</v>
      </c>
      <c r="U29" s="49">
        <f t="shared" si="7"/>
        <v>4.124113198721447E-2</v>
      </c>
      <c r="V29" s="48">
        <f>SUM(V26,V23,V20,V17,V14,V11,V8,V5)</f>
        <v>1932</v>
      </c>
      <c r="W29" s="49">
        <f t="shared" si="8"/>
        <v>7.5309893194043812E-2</v>
      </c>
      <c r="X29" s="48">
        <f t="shared" si="1"/>
        <v>28644</v>
      </c>
      <c r="Y29" s="49">
        <f t="shared" si="9"/>
        <v>0.11655102518125829</v>
      </c>
      <c r="Z29" s="48">
        <f>SUM(Z26,Z23,Z20,Z17,Z14,Z11,Z8,Z5)</f>
        <v>37928</v>
      </c>
      <c r="AA29" s="48">
        <f>SUM(AA26,AA23,AA20,AA17,AA14,AA11,AA8,AA5)</f>
        <v>37822</v>
      </c>
      <c r="AB29" s="161">
        <f t="shared" si="2"/>
        <v>28643</v>
      </c>
      <c r="AC29" s="154">
        <f t="shared" si="10"/>
        <v>0.11651204490527793</v>
      </c>
      <c r="AD29" s="50">
        <f>'Detailed Data'!M135</f>
        <v>0.7816091954022989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51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51"/>
      <c r="AD30" s="55"/>
    </row>
    <row r="31" spans="1:31" s="30" customFormat="1" ht="11.25">
      <c r="A31" s="57"/>
      <c r="B31" s="57"/>
      <c r="C31" s="125"/>
      <c r="D31" s="125"/>
      <c r="E31" s="125"/>
      <c r="F31" s="125"/>
      <c r="G31" s="125"/>
      <c r="H31" s="125"/>
      <c r="I31" s="125"/>
      <c r="J31" s="125"/>
      <c r="K31" s="126"/>
      <c r="L31" s="127"/>
      <c r="M31" s="126"/>
      <c r="N31" s="127"/>
      <c r="O31" s="128"/>
      <c r="P31" s="128"/>
      <c r="Q31" s="126"/>
      <c r="R31" s="128"/>
      <c r="S31" s="126"/>
      <c r="T31" s="128"/>
      <c r="U31" s="128"/>
      <c r="V31" s="128"/>
      <c r="W31" s="128"/>
      <c r="X31" s="128"/>
      <c r="Y31" s="128"/>
      <c r="Z31" s="128"/>
      <c r="AA31" s="128"/>
      <c r="AB31" s="125"/>
      <c r="AC31" s="125"/>
      <c r="AD31" s="125"/>
    </row>
    <row r="32" spans="1:31" s="30" customFormat="1" ht="31.5" customHeight="1" thickBot="1">
      <c r="A32" s="244" t="s">
        <v>126</v>
      </c>
      <c r="B32" s="45" t="s">
        <v>122</v>
      </c>
      <c r="C32" s="40">
        <v>366812141</v>
      </c>
      <c r="D32" s="40">
        <v>363322200</v>
      </c>
      <c r="E32" s="40">
        <v>391791558</v>
      </c>
      <c r="F32" s="40">
        <v>394582000</v>
      </c>
      <c r="G32" s="40">
        <v>6114800</v>
      </c>
      <c r="H32" s="40">
        <v>397147320</v>
      </c>
      <c r="I32" s="150">
        <v>9.309951332453674E-2</v>
      </c>
      <c r="J32" s="44">
        <v>0.83333333333333337</v>
      </c>
      <c r="K32" s="40">
        <v>25965031</v>
      </c>
      <c r="L32" s="41">
        <v>7.1465577936057859E-2</v>
      </c>
      <c r="M32" s="40">
        <v>24967334</v>
      </c>
      <c r="N32" s="41">
        <v>6.8065724138612962E-2</v>
      </c>
      <c r="O32" s="42">
        <v>13122</v>
      </c>
      <c r="P32" s="42">
        <v>1150</v>
      </c>
      <c r="Q32" s="43">
        <v>8.7639079408626738E-2</v>
      </c>
      <c r="R32" s="42">
        <v>464</v>
      </c>
      <c r="S32" s="43">
        <v>3.5360463344002439E-2</v>
      </c>
      <c r="T32" s="42">
        <v>163</v>
      </c>
      <c r="U32" s="43">
        <v>1.2421886907483616E-2</v>
      </c>
      <c r="V32" s="42">
        <v>1629</v>
      </c>
      <c r="W32" s="43">
        <v>0.12414266117969822</v>
      </c>
      <c r="X32" s="42">
        <v>14914</v>
      </c>
      <c r="Y32" s="43">
        <v>0.13656454808718183</v>
      </c>
      <c r="Z32" s="42">
        <v>16867</v>
      </c>
      <c r="AA32" s="42">
        <v>16130</v>
      </c>
      <c r="AB32" s="42">
        <v>14516</v>
      </c>
      <c r="AC32" s="153">
        <v>0.10623380582228319</v>
      </c>
      <c r="AD32" s="44">
        <v>0.85416666666666663</v>
      </c>
    </row>
    <row r="33" spans="1:30" s="30" customFormat="1" ht="31.5" customHeight="1" thickTop="1" thickBot="1">
      <c r="A33" s="233"/>
      <c r="B33" s="45" t="s">
        <v>123</v>
      </c>
      <c r="C33" s="46">
        <v>166347760</v>
      </c>
      <c r="D33" s="46">
        <v>164757121</v>
      </c>
      <c r="E33" s="46">
        <v>170581461</v>
      </c>
      <c r="F33" s="46">
        <v>170154877</v>
      </c>
      <c r="G33" s="46">
        <v>887500</v>
      </c>
      <c r="H33" s="46">
        <v>171426463</v>
      </c>
      <c r="I33" s="149">
        <v>4.0479840625522949E-2</v>
      </c>
      <c r="J33" s="50">
        <v>0.88235294117647056</v>
      </c>
      <c r="K33" s="46">
        <v>4844362</v>
      </c>
      <c r="L33" s="47">
        <v>2.9403050809561064E-2</v>
      </c>
      <c r="M33" s="46">
        <v>4233700</v>
      </c>
      <c r="N33" s="47">
        <v>2.545089876773814E-2</v>
      </c>
      <c r="O33" s="48">
        <v>7595</v>
      </c>
      <c r="P33" s="48">
        <v>643</v>
      </c>
      <c r="Q33" s="49">
        <v>8.4660961158657011E-2</v>
      </c>
      <c r="R33" s="48">
        <v>228</v>
      </c>
      <c r="S33" s="49">
        <v>3.0019749835418039E-2</v>
      </c>
      <c r="T33" s="48">
        <v>165</v>
      </c>
      <c r="U33" s="49">
        <v>2.1724818959842001E-2</v>
      </c>
      <c r="V33" s="48">
        <v>392</v>
      </c>
      <c r="W33" s="49">
        <v>5.1612903225806452E-2</v>
      </c>
      <c r="X33" s="48">
        <v>8152</v>
      </c>
      <c r="Y33" s="49">
        <v>7.3337722185648449E-2</v>
      </c>
      <c r="Z33" s="48">
        <v>9033</v>
      </c>
      <c r="AA33" s="48">
        <v>9067</v>
      </c>
      <c r="AB33" s="48">
        <v>8196</v>
      </c>
      <c r="AC33" s="154">
        <v>7.9131007241606321E-2</v>
      </c>
      <c r="AD33" s="50">
        <v>0.8529411764705882</v>
      </c>
    </row>
    <row r="34" spans="1:30" s="30" customFormat="1" ht="31.5" customHeight="1" thickTop="1" thickBot="1">
      <c r="A34" s="234"/>
      <c r="B34" s="45" t="s">
        <v>124</v>
      </c>
      <c r="C34" s="46">
        <v>533159901</v>
      </c>
      <c r="D34" s="46">
        <v>528079321</v>
      </c>
      <c r="E34" s="46">
        <v>562373019</v>
      </c>
      <c r="F34" s="46">
        <v>564736877</v>
      </c>
      <c r="G34" s="46">
        <v>7002300</v>
      </c>
      <c r="H34" s="46">
        <v>568573783</v>
      </c>
      <c r="I34" s="149">
        <v>7.6682536864570772E-2</v>
      </c>
      <c r="J34" s="50">
        <v>0.85365853658536583</v>
      </c>
      <c r="K34" s="46">
        <v>30809393</v>
      </c>
      <c r="L34" s="47">
        <v>5.8342358382179486E-2</v>
      </c>
      <c r="M34" s="46">
        <v>29201034</v>
      </c>
      <c r="N34" s="47">
        <v>5.4769749085087326E-2</v>
      </c>
      <c r="O34" s="48">
        <v>20717</v>
      </c>
      <c r="P34" s="48">
        <v>1793</v>
      </c>
      <c r="Q34" s="49">
        <v>8.6547280011584696E-2</v>
      </c>
      <c r="R34" s="48">
        <v>692</v>
      </c>
      <c r="S34" s="49">
        <v>3.3402519669836366E-2</v>
      </c>
      <c r="T34" s="48">
        <v>328</v>
      </c>
      <c r="U34" s="49">
        <v>1.5832408167205676E-2</v>
      </c>
      <c r="V34" s="48">
        <v>2021</v>
      </c>
      <c r="W34" s="49">
        <v>9.7552734469276439E-2</v>
      </c>
      <c r="X34" s="48">
        <v>23066</v>
      </c>
      <c r="Y34" s="49">
        <v>0.11338514263648211</v>
      </c>
      <c r="Z34" s="48">
        <v>25900</v>
      </c>
      <c r="AA34" s="48">
        <v>25197</v>
      </c>
      <c r="AB34" s="48">
        <v>22712</v>
      </c>
      <c r="AC34" s="154">
        <v>9.6297726504802825E-2</v>
      </c>
      <c r="AD34" s="50">
        <v>0.85365853658536583</v>
      </c>
    </row>
    <row r="35" spans="1:30" ht="12.75" thickTop="1"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</row>
    <row r="36" spans="1:30" s="30" customFormat="1" ht="31.5" customHeight="1" thickBot="1">
      <c r="A36" s="232" t="s">
        <v>527</v>
      </c>
      <c r="B36" s="45" t="s">
        <v>122</v>
      </c>
      <c r="C36" s="40">
        <v>1904589510</v>
      </c>
      <c r="D36" s="40">
        <v>1886092009</v>
      </c>
      <c r="E36" s="40">
        <v>1993084106</v>
      </c>
      <c r="F36" s="40">
        <v>2006502139</v>
      </c>
      <c r="G36" s="40">
        <v>25721847</v>
      </c>
      <c r="H36" s="40">
        <v>2055719983.4200001</v>
      </c>
      <c r="I36" s="150">
        <v>8.9936213933665035E-2</v>
      </c>
      <c r="J36" s="44">
        <v>0.80308880308880304</v>
      </c>
      <c r="K36" s="40">
        <v>94676809</v>
      </c>
      <c r="L36" s="41">
        <v>5.0197343792468187E-2</v>
      </c>
      <c r="M36" s="40">
        <v>88424399</v>
      </c>
      <c r="N36" s="41">
        <v>4.6427011456132615E-2</v>
      </c>
      <c r="O36" s="42">
        <v>71233</v>
      </c>
      <c r="P36" s="42">
        <v>7486</v>
      </c>
      <c r="Q36" s="43">
        <v>0.10509174118737102</v>
      </c>
      <c r="R36" s="42">
        <v>2113</v>
      </c>
      <c r="S36" s="43">
        <v>2.9663217890584421E-2</v>
      </c>
      <c r="T36" s="42">
        <v>82</v>
      </c>
      <c r="U36" s="43">
        <v>1.1511518537756376E-3</v>
      </c>
      <c r="V36" s="42">
        <v>5738</v>
      </c>
      <c r="W36" s="43">
        <v>8.0552552889812307E-2</v>
      </c>
      <c r="X36" s="42">
        <v>77053</v>
      </c>
      <c r="Y36" s="43">
        <v>8.1703704743587943E-2</v>
      </c>
      <c r="Z36" s="42">
        <v>88094</v>
      </c>
      <c r="AA36" s="42">
        <v>85422</v>
      </c>
      <c r="AB36" s="42">
        <v>75823</v>
      </c>
      <c r="AC36" s="153">
        <v>6.4436426936953381E-2</v>
      </c>
      <c r="AD36" s="44">
        <v>0.84555984555984554</v>
      </c>
    </row>
    <row r="37" spans="1:30" s="30" customFormat="1" ht="31.5" customHeight="1" thickTop="1" thickBot="1">
      <c r="A37" s="233"/>
      <c r="B37" s="45" t="s">
        <v>123</v>
      </c>
      <c r="C37" s="46">
        <v>613805174</v>
      </c>
      <c r="D37" s="46">
        <v>607909548</v>
      </c>
      <c r="E37" s="46">
        <v>634330944</v>
      </c>
      <c r="F37" s="46">
        <v>628814622</v>
      </c>
      <c r="G37" s="46">
        <v>6707895</v>
      </c>
      <c r="H37" s="46">
        <v>639448792</v>
      </c>
      <c r="I37" s="149">
        <v>5.188147497232598E-2</v>
      </c>
      <c r="J37" s="50">
        <v>0.79259259259259263</v>
      </c>
      <c r="K37" s="46">
        <v>22862428</v>
      </c>
      <c r="L37" s="47">
        <v>3.7608272604397391E-2</v>
      </c>
      <c r="M37" s="46">
        <v>20525776</v>
      </c>
      <c r="N37" s="47">
        <v>3.3440213392531615E-2</v>
      </c>
      <c r="O37" s="48">
        <v>26478</v>
      </c>
      <c r="P37" s="48">
        <v>2113</v>
      </c>
      <c r="Q37" s="49">
        <v>7.9802099856484635E-2</v>
      </c>
      <c r="R37" s="48">
        <v>711</v>
      </c>
      <c r="S37" s="49">
        <v>2.6852481305234533E-2</v>
      </c>
      <c r="T37" s="48">
        <v>78</v>
      </c>
      <c r="U37" s="49">
        <v>2.9458418309539994E-3</v>
      </c>
      <c r="V37" s="48">
        <v>1883</v>
      </c>
      <c r="W37" s="49">
        <v>7.1115643175466425E-2</v>
      </c>
      <c r="X37" s="48">
        <v>28439</v>
      </c>
      <c r="Y37" s="49">
        <v>7.406148500642043E-2</v>
      </c>
      <c r="Z37" s="48">
        <v>32123</v>
      </c>
      <c r="AA37" s="48">
        <v>30637</v>
      </c>
      <c r="AB37" s="48">
        <v>27813</v>
      </c>
      <c r="AC37" s="154">
        <v>5.0419215952866532E-2</v>
      </c>
      <c r="AD37" s="50">
        <v>0.87407407407407411</v>
      </c>
    </row>
    <row r="38" spans="1:30" s="30" customFormat="1" ht="31.5" customHeight="1" thickTop="1" thickBot="1">
      <c r="A38" s="234"/>
      <c r="B38" s="45" t="s">
        <v>124</v>
      </c>
      <c r="C38" s="46">
        <v>2518394684</v>
      </c>
      <c r="D38" s="46">
        <v>2494001557</v>
      </c>
      <c r="E38" s="46">
        <v>2627415050</v>
      </c>
      <c r="F38" s="46">
        <v>2635316761</v>
      </c>
      <c r="G38" s="46">
        <v>32429742</v>
      </c>
      <c r="H38" s="46">
        <v>2695168775.4200001</v>
      </c>
      <c r="I38" s="149">
        <v>8.0660422145839128E-2</v>
      </c>
      <c r="J38" s="50">
        <v>0.79949238578680204</v>
      </c>
      <c r="K38" s="46">
        <v>117539237</v>
      </c>
      <c r="L38" s="47">
        <v>4.7128774507016073E-2</v>
      </c>
      <c r="M38" s="46">
        <v>108950175</v>
      </c>
      <c r="N38" s="47">
        <v>4.32617554715264E-2</v>
      </c>
      <c r="O38" s="48">
        <v>97711</v>
      </c>
      <c r="P38" s="48">
        <v>9599</v>
      </c>
      <c r="Q38" s="49">
        <v>9.8238683464502458E-2</v>
      </c>
      <c r="R38" s="48">
        <v>2824</v>
      </c>
      <c r="S38" s="49">
        <v>2.8901556631290234E-2</v>
      </c>
      <c r="T38" s="48">
        <v>160</v>
      </c>
      <c r="U38" s="49">
        <v>1.6374819621127611E-3</v>
      </c>
      <c r="V38" s="48">
        <v>7621</v>
      </c>
      <c r="W38" s="49">
        <v>7.7995312707883457E-2</v>
      </c>
      <c r="X38" s="48">
        <v>105492</v>
      </c>
      <c r="Y38" s="49">
        <v>7.9632794669996218E-2</v>
      </c>
      <c r="Z38" s="48">
        <v>120217</v>
      </c>
      <c r="AA38" s="48">
        <v>116059</v>
      </c>
      <c r="AB38" s="48">
        <v>103636</v>
      </c>
      <c r="AC38" s="154">
        <v>6.0638003909488182E-2</v>
      </c>
      <c r="AD38" s="50">
        <v>0.85532994923857864</v>
      </c>
    </row>
    <row r="39" spans="1:30" ht="12.75" thickTop="1"/>
    <row r="42" spans="1:30" s="61" customFormat="1">
      <c r="A42" s="60"/>
      <c r="B42" s="60"/>
      <c r="C42" s="62" t="s">
        <v>127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131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128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38">
        <v>3</v>
      </c>
      <c r="D45" s="139" t="s">
        <v>132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38"/>
      <c r="D46" s="139" t="s">
        <v>133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134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135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130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10/31/2023&amp;CConstruction Cost and Time
Summary Sheet
For Contracts Completed First Quarter Fiscal Year 2023/2024&amp;RPage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147"/>
  <sheetViews>
    <sheetView topLeftCell="B102" zoomScaleNormal="100" zoomScaleSheetLayoutView="100" workbookViewId="0">
      <selection activeCell="G135" activeCellId="8" sqref="G23 G46 G66 G81 G93 G103 G115 G129 G135"/>
    </sheetView>
  </sheetViews>
  <sheetFormatPr defaultColWidth="9.140625" defaultRowHeight="12"/>
  <cols>
    <col min="1" max="1" width="8.28515625" style="215" hidden="1" customWidth="1"/>
    <col min="2" max="2" width="10" style="222" customWidth="1"/>
    <col min="3" max="3" width="36.7109375" style="222" customWidth="1"/>
    <col min="4" max="4" width="12.7109375" style="222" customWidth="1"/>
    <col min="5" max="5" width="10.140625" style="223" bestFit="1" customWidth="1"/>
    <col min="6" max="6" width="10" style="224" customWidth="1"/>
    <col min="7" max="7" width="9" style="224" customWidth="1"/>
    <col min="8" max="8" width="8.85546875" style="215" customWidth="1"/>
    <col min="9" max="9" width="8.7109375" style="215" customWidth="1"/>
    <col min="10" max="12" width="9.28515625" style="215" bestFit="1" customWidth="1"/>
    <col min="13" max="14" width="9.28515625" style="215" customWidth="1"/>
    <col min="15" max="15" width="9.140625" style="215"/>
    <col min="16" max="16" width="10.85546875" style="28" customWidth="1"/>
    <col min="17" max="17" width="10.5703125" style="28" customWidth="1"/>
    <col min="18" max="18" width="11" style="215" customWidth="1"/>
    <col min="19" max="19" width="9.28515625" style="215" bestFit="1" customWidth="1"/>
    <col min="20" max="24" width="16.85546875" style="29" customWidth="1"/>
    <col min="25" max="25" width="15.7109375" style="29" customWidth="1"/>
    <col min="26" max="26" width="17.85546875" style="29" customWidth="1"/>
    <col min="27" max="27" width="13.7109375" style="29" customWidth="1"/>
    <col min="28" max="28" width="14.28515625" style="29" customWidth="1"/>
    <col min="29" max="29" width="18.7109375" style="29" customWidth="1"/>
    <col min="30" max="30" width="9.28515625" style="215" customWidth="1"/>
    <col min="31" max="31" width="9.28515625" style="225" customWidth="1"/>
    <col min="32" max="32" width="18.42578125" style="29" customWidth="1"/>
    <col min="33" max="33" width="16.85546875" style="29" customWidth="1"/>
    <col min="34" max="35" width="9.140625" style="28"/>
    <col min="36" max="36" width="10.140625" style="226" customWidth="1"/>
    <col min="37" max="37" width="11.140625" style="226" customWidth="1"/>
    <col min="38" max="38" width="15.28515625" style="29" customWidth="1"/>
    <col min="39" max="39" width="14" style="29" customWidth="1"/>
    <col min="40" max="40" width="10.140625" style="226" customWidth="1"/>
    <col min="41" max="41" width="11.140625" style="226" customWidth="1"/>
    <col min="42" max="42" width="15.28515625" style="29" customWidth="1"/>
    <col min="43" max="43" width="14" style="29" customWidth="1"/>
    <col min="44" max="44" width="10.140625" style="226" customWidth="1"/>
    <col min="45" max="45" width="11.140625" style="226" customWidth="1"/>
    <col min="46" max="46" width="15.28515625" style="29" customWidth="1"/>
    <col min="47" max="47" width="14" style="29" customWidth="1"/>
    <col min="48" max="48" width="10.140625" style="226" customWidth="1"/>
    <col min="49" max="49" width="11.140625" style="226" customWidth="1"/>
    <col min="50" max="50" width="15.28515625" style="29" customWidth="1"/>
    <col min="51" max="51" width="14" style="29" customWidth="1"/>
    <col min="52" max="52" width="10.140625" style="226" customWidth="1"/>
    <col min="53" max="53" width="11.140625" style="226" customWidth="1"/>
    <col min="54" max="54" width="15.28515625" style="29" customWidth="1"/>
    <col min="55" max="55" width="14" style="29" customWidth="1"/>
    <col min="56" max="56" width="10.140625" style="226" customWidth="1"/>
    <col min="57" max="57" width="11.140625" style="226" customWidth="1"/>
    <col min="58" max="58" width="15.28515625" style="29" customWidth="1"/>
    <col min="59" max="59" width="14" style="29" customWidth="1"/>
    <col min="60" max="60" width="10.140625" style="226" customWidth="1"/>
    <col min="61" max="61" width="11.140625" style="226" customWidth="1"/>
    <col min="62" max="62" width="15.28515625" style="29" customWidth="1"/>
    <col min="63" max="63" width="14" style="29" customWidth="1"/>
    <col min="64" max="64" width="10.140625" style="226" customWidth="1"/>
    <col min="65" max="65" width="11.140625" style="226" customWidth="1"/>
    <col min="66" max="66" width="15.28515625" style="29" customWidth="1"/>
    <col min="67" max="67" width="14" style="29" customWidth="1"/>
    <col min="68" max="68" width="10.140625" style="226" customWidth="1"/>
    <col min="69" max="69" width="11.140625" style="226" customWidth="1"/>
    <col min="70" max="70" width="15.28515625" style="29" customWidth="1"/>
    <col min="71" max="71" width="14" style="29" customWidth="1"/>
    <col min="72" max="72" width="10.140625" style="226" customWidth="1"/>
    <col min="73" max="73" width="11.140625" style="226" customWidth="1"/>
    <col min="74" max="74" width="15.28515625" style="29" customWidth="1"/>
    <col min="75" max="75" width="14" style="29" customWidth="1"/>
    <col min="76" max="76" width="10.140625" style="226" customWidth="1"/>
    <col min="77" max="77" width="11.140625" style="226" customWidth="1"/>
    <col min="78" max="78" width="15.28515625" style="29" customWidth="1"/>
    <col min="79" max="79" width="14" style="29" customWidth="1"/>
    <col min="80" max="80" width="10.140625" style="226" customWidth="1"/>
    <col min="81" max="81" width="11.140625" style="226" customWidth="1"/>
    <col min="82" max="82" width="15.28515625" style="29" customWidth="1"/>
    <col min="83" max="83" width="14" style="29" customWidth="1"/>
    <col min="84" max="84" width="10.140625" style="226" customWidth="1"/>
    <col min="85" max="85" width="11.140625" style="226" customWidth="1"/>
    <col min="86" max="86" width="15.28515625" style="29" customWidth="1"/>
    <col min="87" max="87" width="14" style="29" customWidth="1"/>
    <col min="88" max="88" width="10.140625" style="226" customWidth="1"/>
    <col min="89" max="89" width="11.140625" style="226" customWidth="1"/>
    <col min="90" max="90" width="15.28515625" style="29" customWidth="1"/>
    <col min="91" max="91" width="14" style="29" customWidth="1"/>
    <col min="92" max="92" width="15.140625" style="215" bestFit="1" customWidth="1"/>
    <col min="93" max="93" width="34.85546875" style="215" bestFit="1" customWidth="1"/>
    <col min="94" max="94" width="15.140625" style="215" bestFit="1" customWidth="1"/>
    <col min="95" max="95" width="43" style="215" bestFit="1" customWidth="1"/>
    <col min="96" max="96" width="15.140625" style="215" bestFit="1" customWidth="1"/>
    <col min="97" max="97" width="43" style="215" bestFit="1" customWidth="1"/>
    <col min="98" max="98" width="10.140625" style="215" bestFit="1" customWidth="1"/>
    <col min="99" max="100" width="10.140625" style="224" customWidth="1"/>
    <col min="101" max="101" width="11.7109375" style="215" customWidth="1"/>
    <col min="102" max="102" width="10.85546875" style="215" customWidth="1"/>
    <col min="103" max="104" width="10.140625" style="224" customWidth="1"/>
    <col min="105" max="105" width="9.140625" style="222"/>
    <col min="106" max="106" width="14.5703125" style="29" bestFit="1" customWidth="1"/>
    <col min="107" max="107" width="9.140625" style="215"/>
    <col min="108" max="108" width="26.7109375" style="215" customWidth="1"/>
    <col min="109" max="16384" width="9.140625" style="215"/>
  </cols>
  <sheetData>
    <row r="1" spans="1:1477" s="2" customFormat="1" ht="27" customHeight="1">
      <c r="A1" s="245" t="s">
        <v>43</v>
      </c>
      <c r="B1" s="245" t="s">
        <v>44</v>
      </c>
      <c r="C1" s="249" t="s">
        <v>45</v>
      </c>
      <c r="D1" s="249" t="s">
        <v>46</v>
      </c>
      <c r="E1" s="247" t="s">
        <v>47</v>
      </c>
      <c r="F1" s="248" t="s">
        <v>48</v>
      </c>
      <c r="G1" s="248" t="s">
        <v>136</v>
      </c>
      <c r="H1" s="249" t="s">
        <v>49</v>
      </c>
      <c r="I1" s="254" t="s">
        <v>50</v>
      </c>
      <c r="J1" s="251" t="s">
        <v>51</v>
      </c>
      <c r="K1" s="251" t="s">
        <v>52</v>
      </c>
      <c r="L1" s="251" t="s">
        <v>53</v>
      </c>
      <c r="M1" s="245" t="s">
        <v>137</v>
      </c>
      <c r="N1" s="245" t="s">
        <v>138</v>
      </c>
      <c r="O1" s="251" t="s">
        <v>54</v>
      </c>
      <c r="P1" s="251" t="s">
        <v>55</v>
      </c>
      <c r="Q1" s="251" t="s">
        <v>56</v>
      </c>
      <c r="R1" s="251" t="s">
        <v>57</v>
      </c>
      <c r="S1" s="251" t="s">
        <v>58</v>
      </c>
      <c r="T1" s="253" t="s">
        <v>59</v>
      </c>
      <c r="U1" s="253" t="s">
        <v>60</v>
      </c>
      <c r="V1" s="253" t="s">
        <v>61</v>
      </c>
      <c r="W1" s="253" t="s">
        <v>62</v>
      </c>
      <c r="X1" s="253" t="s">
        <v>63</v>
      </c>
      <c r="Y1" s="253" t="s">
        <v>64</v>
      </c>
      <c r="Z1" s="253" t="s">
        <v>65</v>
      </c>
      <c r="AA1" s="253" t="s">
        <v>66</v>
      </c>
      <c r="AB1" s="253" t="s">
        <v>67</v>
      </c>
      <c r="AC1" s="253" t="s">
        <v>1</v>
      </c>
      <c r="AD1" s="245" t="s">
        <v>139</v>
      </c>
      <c r="AE1" s="245" t="s">
        <v>140</v>
      </c>
      <c r="AF1" s="253" t="s">
        <v>69</v>
      </c>
      <c r="AG1" s="253" t="s">
        <v>70</v>
      </c>
      <c r="AH1" s="251" t="s">
        <v>71</v>
      </c>
      <c r="AI1" s="251" t="s">
        <v>144</v>
      </c>
      <c r="AJ1" s="255" t="s">
        <v>72</v>
      </c>
      <c r="AK1" s="255"/>
      <c r="AL1" s="255"/>
      <c r="AM1" s="255"/>
      <c r="AN1" s="255" t="s">
        <v>73</v>
      </c>
      <c r="AO1" s="255"/>
      <c r="AP1" s="255"/>
      <c r="AQ1" s="255"/>
      <c r="AR1" s="255" t="s">
        <v>74</v>
      </c>
      <c r="AS1" s="255"/>
      <c r="AT1" s="255"/>
      <c r="AU1" s="255"/>
      <c r="AV1" s="255" t="s">
        <v>75</v>
      </c>
      <c r="AW1" s="255"/>
      <c r="AX1" s="255"/>
      <c r="AY1" s="255"/>
      <c r="AZ1" s="255" t="s">
        <v>76</v>
      </c>
      <c r="BA1" s="255"/>
      <c r="BB1" s="255"/>
      <c r="BC1" s="255"/>
      <c r="BD1" s="255" t="s">
        <v>77</v>
      </c>
      <c r="BE1" s="255"/>
      <c r="BF1" s="255"/>
      <c r="BG1" s="255"/>
      <c r="BH1" s="255" t="s">
        <v>78</v>
      </c>
      <c r="BI1" s="255"/>
      <c r="BJ1" s="255"/>
      <c r="BK1" s="255"/>
      <c r="BL1" s="255" t="s">
        <v>79</v>
      </c>
      <c r="BM1" s="255"/>
      <c r="BN1" s="255"/>
      <c r="BO1" s="255"/>
      <c r="BP1" s="255" t="s">
        <v>80</v>
      </c>
      <c r="BQ1" s="255"/>
      <c r="BR1" s="255"/>
      <c r="BS1" s="255"/>
      <c r="BT1" s="255" t="s">
        <v>81</v>
      </c>
      <c r="BU1" s="255"/>
      <c r="BV1" s="255"/>
      <c r="BW1" s="255"/>
      <c r="BX1" s="255" t="s">
        <v>82</v>
      </c>
      <c r="BY1" s="255"/>
      <c r="BZ1" s="255"/>
      <c r="CA1" s="255"/>
      <c r="CB1" s="255" t="s">
        <v>143</v>
      </c>
      <c r="CC1" s="255"/>
      <c r="CD1" s="255"/>
      <c r="CE1" s="255"/>
      <c r="CF1" s="255" t="s">
        <v>165</v>
      </c>
      <c r="CG1" s="255"/>
      <c r="CH1" s="255"/>
      <c r="CI1" s="255"/>
      <c r="CJ1" s="255" t="s">
        <v>83</v>
      </c>
      <c r="CK1" s="255"/>
      <c r="CL1" s="255"/>
      <c r="CM1" s="255"/>
      <c r="CN1" s="249" t="s">
        <v>84</v>
      </c>
      <c r="CO1" s="249" t="s">
        <v>85</v>
      </c>
      <c r="CP1" s="249" t="s">
        <v>86</v>
      </c>
      <c r="CQ1" s="249" t="s">
        <v>87</v>
      </c>
      <c r="CR1" s="249" t="s">
        <v>88</v>
      </c>
      <c r="CS1" s="249" t="s">
        <v>89</v>
      </c>
      <c r="CT1" s="247" t="s">
        <v>90</v>
      </c>
      <c r="CU1" s="248" t="s">
        <v>91</v>
      </c>
      <c r="CV1" s="248" t="s">
        <v>92</v>
      </c>
      <c r="CW1" s="247" t="s">
        <v>93</v>
      </c>
      <c r="CX1" s="247" t="s">
        <v>94</v>
      </c>
      <c r="CY1" s="248" t="s">
        <v>95</v>
      </c>
      <c r="CZ1" s="248" t="s">
        <v>96</v>
      </c>
      <c r="DA1" s="249" t="s">
        <v>97</v>
      </c>
      <c r="DB1" s="253" t="s">
        <v>98</v>
      </c>
      <c r="DC1" s="256" t="s">
        <v>99</v>
      </c>
      <c r="DD1" s="256"/>
    </row>
    <row r="2" spans="1:1477" s="2" customFormat="1" ht="37.5" customHeight="1">
      <c r="A2" s="246"/>
      <c r="B2" s="246"/>
      <c r="C2" s="249"/>
      <c r="D2" s="249"/>
      <c r="E2" s="247"/>
      <c r="F2" s="248"/>
      <c r="G2" s="248"/>
      <c r="H2" s="250"/>
      <c r="I2" s="254"/>
      <c r="J2" s="249"/>
      <c r="K2" s="249"/>
      <c r="L2" s="249"/>
      <c r="M2" s="246"/>
      <c r="N2" s="246"/>
      <c r="O2" s="249"/>
      <c r="P2" s="252"/>
      <c r="Q2" s="252"/>
      <c r="R2" s="249"/>
      <c r="S2" s="249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46"/>
      <c r="AE2" s="246"/>
      <c r="AF2" s="253"/>
      <c r="AG2" s="253"/>
      <c r="AH2" s="252"/>
      <c r="AI2" s="252"/>
      <c r="AJ2" s="72" t="s">
        <v>100</v>
      </c>
      <c r="AK2" s="72" t="s">
        <v>58</v>
      </c>
      <c r="AL2" s="73" t="s">
        <v>101</v>
      </c>
      <c r="AM2" s="73" t="s">
        <v>102</v>
      </c>
      <c r="AN2" s="72" t="s">
        <v>100</v>
      </c>
      <c r="AO2" s="72" t="s">
        <v>58</v>
      </c>
      <c r="AP2" s="73" t="s">
        <v>101</v>
      </c>
      <c r="AQ2" s="73" t="s">
        <v>102</v>
      </c>
      <c r="AR2" s="72" t="s">
        <v>100</v>
      </c>
      <c r="AS2" s="72" t="s">
        <v>58</v>
      </c>
      <c r="AT2" s="73" t="s">
        <v>101</v>
      </c>
      <c r="AU2" s="73" t="s">
        <v>102</v>
      </c>
      <c r="AV2" s="72" t="s">
        <v>100</v>
      </c>
      <c r="AW2" s="72" t="s">
        <v>58</v>
      </c>
      <c r="AX2" s="73" t="s">
        <v>101</v>
      </c>
      <c r="AY2" s="73" t="s">
        <v>102</v>
      </c>
      <c r="AZ2" s="72" t="s">
        <v>100</v>
      </c>
      <c r="BA2" s="72" t="s">
        <v>58</v>
      </c>
      <c r="BB2" s="73" t="s">
        <v>101</v>
      </c>
      <c r="BC2" s="73" t="s">
        <v>102</v>
      </c>
      <c r="BD2" s="72" t="s">
        <v>100</v>
      </c>
      <c r="BE2" s="72" t="s">
        <v>58</v>
      </c>
      <c r="BF2" s="73" t="s">
        <v>101</v>
      </c>
      <c r="BG2" s="73" t="s">
        <v>102</v>
      </c>
      <c r="BH2" s="72" t="s">
        <v>100</v>
      </c>
      <c r="BI2" s="72" t="s">
        <v>58</v>
      </c>
      <c r="BJ2" s="73" t="s">
        <v>101</v>
      </c>
      <c r="BK2" s="73" t="s">
        <v>102</v>
      </c>
      <c r="BL2" s="72" t="s">
        <v>100</v>
      </c>
      <c r="BM2" s="72" t="s">
        <v>58</v>
      </c>
      <c r="BN2" s="73" t="s">
        <v>101</v>
      </c>
      <c r="BO2" s="73" t="s">
        <v>102</v>
      </c>
      <c r="BP2" s="72" t="s">
        <v>100</v>
      </c>
      <c r="BQ2" s="72" t="s">
        <v>58</v>
      </c>
      <c r="BR2" s="73" t="s">
        <v>101</v>
      </c>
      <c r="BS2" s="73" t="s">
        <v>102</v>
      </c>
      <c r="BT2" s="72" t="s">
        <v>100</v>
      </c>
      <c r="BU2" s="72" t="s">
        <v>58</v>
      </c>
      <c r="BV2" s="73" t="s">
        <v>101</v>
      </c>
      <c r="BW2" s="73" t="s">
        <v>102</v>
      </c>
      <c r="BX2" s="72" t="s">
        <v>100</v>
      </c>
      <c r="BY2" s="72" t="s">
        <v>58</v>
      </c>
      <c r="BZ2" s="73" t="s">
        <v>101</v>
      </c>
      <c r="CA2" s="73" t="s">
        <v>102</v>
      </c>
      <c r="CB2" s="72" t="s">
        <v>100</v>
      </c>
      <c r="CC2" s="72" t="s">
        <v>58</v>
      </c>
      <c r="CD2" s="73" t="s">
        <v>101</v>
      </c>
      <c r="CE2" s="73" t="s">
        <v>102</v>
      </c>
      <c r="CF2" s="72" t="s">
        <v>100</v>
      </c>
      <c r="CG2" s="72" t="s">
        <v>58</v>
      </c>
      <c r="CH2" s="73" t="s">
        <v>101</v>
      </c>
      <c r="CI2" s="73" t="s">
        <v>102</v>
      </c>
      <c r="CJ2" s="72" t="s">
        <v>100</v>
      </c>
      <c r="CK2" s="72" t="s">
        <v>58</v>
      </c>
      <c r="CL2" s="73" t="s">
        <v>101</v>
      </c>
      <c r="CM2" s="73" t="s">
        <v>102</v>
      </c>
      <c r="CN2" s="249"/>
      <c r="CO2" s="249"/>
      <c r="CP2" s="249"/>
      <c r="CQ2" s="249"/>
      <c r="CR2" s="249"/>
      <c r="CS2" s="249"/>
      <c r="CT2" s="247"/>
      <c r="CU2" s="248"/>
      <c r="CV2" s="248"/>
      <c r="CW2" s="247"/>
      <c r="CX2" s="247"/>
      <c r="CY2" s="248"/>
      <c r="CZ2" s="248"/>
      <c r="DA2" s="249"/>
      <c r="DB2" s="253"/>
      <c r="DC2" s="74" t="s">
        <v>103</v>
      </c>
      <c r="DD2" s="4" t="s">
        <v>104</v>
      </c>
    </row>
    <row r="3" spans="1:1477" s="69" customFormat="1">
      <c r="B3" s="69" t="s">
        <v>129</v>
      </c>
      <c r="C3" s="69" t="s">
        <v>173</v>
      </c>
      <c r="D3" s="69" t="s">
        <v>174</v>
      </c>
      <c r="E3" s="68">
        <v>43950</v>
      </c>
      <c r="F3" s="69" t="s">
        <v>464</v>
      </c>
      <c r="G3" s="69" t="s">
        <v>465</v>
      </c>
      <c r="H3" s="69">
        <v>4</v>
      </c>
      <c r="I3" s="69">
        <v>15</v>
      </c>
      <c r="J3" s="69">
        <v>875</v>
      </c>
      <c r="K3" s="69">
        <v>1016</v>
      </c>
      <c r="L3" s="69">
        <v>963</v>
      </c>
      <c r="M3" s="186">
        <f>IF(J3 = 0,0,(L3-AH3-AI3)/J3)</f>
        <v>0.9474285714285714</v>
      </c>
      <c r="N3" s="69">
        <f>IF(G3&lt;&gt;"",IF(M3&lt;=1.2,1,0),0)</f>
        <v>1</v>
      </c>
      <c r="O3" s="69">
        <v>53</v>
      </c>
      <c r="P3" s="69">
        <v>0</v>
      </c>
      <c r="Q3" s="69">
        <v>0</v>
      </c>
      <c r="R3" s="69">
        <v>127</v>
      </c>
      <c r="S3" s="69">
        <v>14</v>
      </c>
      <c r="T3" s="190">
        <v>43563143</v>
      </c>
      <c r="U3" s="190">
        <v>150000</v>
      </c>
      <c r="V3" s="190">
        <v>43413143</v>
      </c>
      <c r="W3" s="190">
        <v>43826539</v>
      </c>
      <c r="X3" s="190">
        <v>44268970</v>
      </c>
      <c r="Y3" s="190">
        <v>0</v>
      </c>
      <c r="Z3" s="190">
        <v>0</v>
      </c>
      <c r="AA3" s="190">
        <v>0</v>
      </c>
      <c r="AB3" s="190">
        <v>44268970</v>
      </c>
      <c r="AC3" s="190">
        <v>45616616</v>
      </c>
      <c r="AD3" s="186">
        <f>IF(V3=0,0,AC3/V3)</f>
        <v>1.0507558966647497</v>
      </c>
      <c r="AE3" s="69">
        <f>IF(AD3 &lt;=1.1,1,0)</f>
        <v>1</v>
      </c>
      <c r="AF3" s="190">
        <v>1915546</v>
      </c>
      <c r="AG3" s="190">
        <v>263396</v>
      </c>
      <c r="AH3" s="69">
        <v>80</v>
      </c>
      <c r="AI3" s="69">
        <v>54</v>
      </c>
      <c r="AJ3" s="69">
        <v>0</v>
      </c>
      <c r="AK3" s="69">
        <v>0</v>
      </c>
      <c r="AL3" s="80">
        <v>351912</v>
      </c>
      <c r="AM3" s="80">
        <v>3918</v>
      </c>
      <c r="AN3" s="69">
        <v>7</v>
      </c>
      <c r="AO3" s="69">
        <v>0</v>
      </c>
      <c r="AP3" s="80">
        <v>219896</v>
      </c>
      <c r="AQ3" s="80">
        <v>30715</v>
      </c>
      <c r="AR3" s="69">
        <v>0</v>
      </c>
      <c r="AS3" s="69">
        <v>0</v>
      </c>
      <c r="AT3" s="80">
        <v>0</v>
      </c>
      <c r="AU3" s="80">
        <v>0</v>
      </c>
      <c r="AV3" s="69">
        <v>0</v>
      </c>
      <c r="AW3" s="69">
        <v>0</v>
      </c>
      <c r="AX3" s="80">
        <v>0</v>
      </c>
      <c r="AY3" s="80">
        <v>0</v>
      </c>
      <c r="AZ3" s="69">
        <v>0</v>
      </c>
      <c r="BA3" s="69">
        <v>0</v>
      </c>
      <c r="BB3" s="80">
        <v>0</v>
      </c>
      <c r="BC3" s="80">
        <v>0</v>
      </c>
      <c r="BD3" s="69">
        <v>0</v>
      </c>
      <c r="BE3" s="69">
        <v>0</v>
      </c>
      <c r="BF3" s="80">
        <v>0</v>
      </c>
      <c r="BG3" s="80">
        <v>0</v>
      </c>
      <c r="BH3" s="69">
        <v>0</v>
      </c>
      <c r="BI3" s="69">
        <v>0</v>
      </c>
      <c r="BJ3" s="80">
        <v>17978</v>
      </c>
      <c r="BK3" s="80">
        <v>0</v>
      </c>
      <c r="BL3" s="69">
        <v>0</v>
      </c>
      <c r="BM3" s="69">
        <v>0</v>
      </c>
      <c r="BN3" s="80">
        <v>0</v>
      </c>
      <c r="BO3" s="80">
        <v>0</v>
      </c>
      <c r="BP3" s="69">
        <v>0</v>
      </c>
      <c r="BQ3" s="69">
        <v>0</v>
      </c>
      <c r="BR3" s="80">
        <v>0</v>
      </c>
      <c r="BS3" s="80">
        <v>0</v>
      </c>
      <c r="BT3" s="69">
        <v>0</v>
      </c>
      <c r="BU3" s="69">
        <v>0</v>
      </c>
      <c r="BV3" s="80">
        <v>0</v>
      </c>
      <c r="BW3" s="80">
        <v>0</v>
      </c>
      <c r="BX3" s="69">
        <v>0</v>
      </c>
      <c r="BY3" s="213">
        <v>0</v>
      </c>
      <c r="BZ3" s="80">
        <v>18317</v>
      </c>
      <c r="CA3" s="80">
        <v>0</v>
      </c>
      <c r="CB3" s="69">
        <v>0</v>
      </c>
      <c r="CC3" s="69">
        <v>0</v>
      </c>
      <c r="CD3" s="80">
        <v>0</v>
      </c>
      <c r="CE3" s="80">
        <v>0</v>
      </c>
      <c r="CF3" s="69">
        <v>0</v>
      </c>
      <c r="CG3" s="69">
        <v>0</v>
      </c>
      <c r="CH3" s="80">
        <v>-287200</v>
      </c>
      <c r="CI3" s="80">
        <v>0</v>
      </c>
      <c r="CJ3" s="69">
        <v>7</v>
      </c>
      <c r="CK3" s="69">
        <v>0</v>
      </c>
      <c r="CL3" s="80">
        <v>320903</v>
      </c>
      <c r="CM3" s="80">
        <v>34633</v>
      </c>
      <c r="CN3" s="69" t="s">
        <v>330</v>
      </c>
      <c r="CO3" s="69" t="s">
        <v>331</v>
      </c>
      <c r="CP3" s="69" t="s">
        <v>318</v>
      </c>
      <c r="CQ3" s="69" t="s">
        <v>318</v>
      </c>
      <c r="CR3" s="69" t="s">
        <v>318</v>
      </c>
      <c r="CS3" s="69" t="s">
        <v>318</v>
      </c>
      <c r="CT3" s="68">
        <v>45180</v>
      </c>
      <c r="CU3" s="69" t="s">
        <v>466</v>
      </c>
      <c r="CV3" s="69" t="s">
        <v>467</v>
      </c>
      <c r="CW3" s="68" t="s">
        <v>168</v>
      </c>
      <c r="CX3" s="68">
        <v>45044</v>
      </c>
      <c r="CY3" s="69" t="s">
        <v>464</v>
      </c>
      <c r="CZ3" s="69" t="s">
        <v>468</v>
      </c>
      <c r="DA3" s="69" t="s">
        <v>228</v>
      </c>
      <c r="DB3" s="69">
        <v>44746155.07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69" customFormat="1">
      <c r="B4" s="69" t="s">
        <v>129</v>
      </c>
      <c r="C4" s="69" t="s">
        <v>175</v>
      </c>
      <c r="D4" s="69" t="s">
        <v>176</v>
      </c>
      <c r="E4" s="68">
        <v>44356</v>
      </c>
      <c r="F4" s="69" t="s">
        <v>464</v>
      </c>
      <c r="G4" s="69" t="s">
        <v>469</v>
      </c>
      <c r="H4" s="69">
        <v>2</v>
      </c>
      <c r="I4" s="69">
        <v>18</v>
      </c>
      <c r="J4" s="69">
        <v>275</v>
      </c>
      <c r="K4" s="69">
        <v>545</v>
      </c>
      <c r="L4" s="69">
        <v>530</v>
      </c>
      <c r="M4" s="186">
        <f t="shared" ref="M4:M14" si="0">IF(J4 = 0,0,(L4-AH4-AI4)/J4)</f>
        <v>1.3018181818181818</v>
      </c>
      <c r="N4" s="69">
        <f t="shared" ref="N4:N14" si="1">IF(G4&lt;&gt;"",IF(M4&lt;=1.2,1,0),0)</f>
        <v>0</v>
      </c>
      <c r="O4" s="69">
        <v>15</v>
      </c>
      <c r="P4" s="69">
        <v>0</v>
      </c>
      <c r="Q4" s="69">
        <v>0</v>
      </c>
      <c r="R4" s="69">
        <v>223</v>
      </c>
      <c r="S4" s="69">
        <v>47</v>
      </c>
      <c r="T4" s="190">
        <v>4097408</v>
      </c>
      <c r="U4" s="190">
        <v>50000</v>
      </c>
      <c r="V4" s="190">
        <v>4047408</v>
      </c>
      <c r="W4" s="190">
        <v>4902150</v>
      </c>
      <c r="X4" s="190">
        <v>4899132</v>
      </c>
      <c r="Y4" s="190">
        <v>0</v>
      </c>
      <c r="Z4" s="190">
        <v>0</v>
      </c>
      <c r="AA4" s="190">
        <v>0</v>
      </c>
      <c r="AB4" s="190">
        <v>4899132</v>
      </c>
      <c r="AC4" s="190">
        <v>4822749</v>
      </c>
      <c r="AD4" s="186">
        <f t="shared" ref="AD4:AD14" si="2">IF(V4=0,0,AC4/V4)</f>
        <v>1.1915648237093963</v>
      </c>
      <c r="AE4" s="69">
        <f t="shared" ref="AE4:AE14" si="3">IF(AD4 &lt;=1.1,1,0)</f>
        <v>0</v>
      </c>
      <c r="AF4" s="190">
        <v>34379</v>
      </c>
      <c r="AG4" s="190">
        <v>804742</v>
      </c>
      <c r="AH4" s="69">
        <v>131</v>
      </c>
      <c r="AI4" s="69">
        <v>41</v>
      </c>
      <c r="AJ4" s="69">
        <v>0</v>
      </c>
      <c r="AK4" s="69">
        <v>42</v>
      </c>
      <c r="AL4" s="80">
        <v>118523</v>
      </c>
      <c r="AM4" s="80">
        <v>55203</v>
      </c>
      <c r="AN4" s="69">
        <v>51</v>
      </c>
      <c r="AO4" s="69">
        <v>5</v>
      </c>
      <c r="AP4" s="80">
        <v>478225</v>
      </c>
      <c r="AQ4" s="80">
        <v>97145</v>
      </c>
      <c r="AR4" s="69">
        <v>0</v>
      </c>
      <c r="AS4" s="69">
        <v>0</v>
      </c>
      <c r="AT4" s="80">
        <v>0</v>
      </c>
      <c r="AU4" s="80">
        <v>0</v>
      </c>
      <c r="AV4" s="69">
        <v>0</v>
      </c>
      <c r="AW4" s="69">
        <v>0</v>
      </c>
      <c r="AX4" s="80">
        <v>0</v>
      </c>
      <c r="AY4" s="80">
        <v>0</v>
      </c>
      <c r="AZ4" s="69">
        <v>0</v>
      </c>
      <c r="BA4" s="69">
        <v>0</v>
      </c>
      <c r="BB4" s="80">
        <v>0</v>
      </c>
      <c r="BC4" s="80">
        <v>0</v>
      </c>
      <c r="BD4" s="69">
        <v>0</v>
      </c>
      <c r="BE4" s="69">
        <v>0</v>
      </c>
      <c r="BF4" s="80">
        <v>80171</v>
      </c>
      <c r="BG4" s="80">
        <v>0</v>
      </c>
      <c r="BH4" s="69">
        <v>0</v>
      </c>
      <c r="BI4" s="69">
        <v>0</v>
      </c>
      <c r="BJ4" s="80">
        <v>0</v>
      </c>
      <c r="BK4" s="80">
        <v>0</v>
      </c>
      <c r="BL4" s="69">
        <v>0</v>
      </c>
      <c r="BM4" s="69">
        <v>0</v>
      </c>
      <c r="BN4" s="80">
        <v>0</v>
      </c>
      <c r="BO4" s="80">
        <v>0</v>
      </c>
      <c r="BP4" s="69">
        <v>0</v>
      </c>
      <c r="BQ4" s="69">
        <v>0</v>
      </c>
      <c r="BR4" s="80">
        <v>0</v>
      </c>
      <c r="BS4" s="80">
        <v>0</v>
      </c>
      <c r="BT4" s="69">
        <v>0</v>
      </c>
      <c r="BU4" s="69">
        <v>0</v>
      </c>
      <c r="BV4" s="80">
        <v>0</v>
      </c>
      <c r="BW4" s="80">
        <v>0</v>
      </c>
      <c r="BX4" s="69">
        <v>0</v>
      </c>
      <c r="BY4" s="213">
        <v>0</v>
      </c>
      <c r="BZ4" s="80">
        <v>42992</v>
      </c>
      <c r="CA4" s="80">
        <v>42992</v>
      </c>
      <c r="CB4" s="69">
        <v>0</v>
      </c>
      <c r="CC4" s="69">
        <v>0</v>
      </c>
      <c r="CD4" s="80">
        <v>0</v>
      </c>
      <c r="CE4" s="80">
        <v>0</v>
      </c>
      <c r="CF4" s="69">
        <v>0</v>
      </c>
      <c r="CG4" s="69">
        <v>0</v>
      </c>
      <c r="CH4" s="80">
        <v>0</v>
      </c>
      <c r="CI4" s="80">
        <v>0</v>
      </c>
      <c r="CJ4" s="69">
        <v>51</v>
      </c>
      <c r="CK4" s="69">
        <v>47</v>
      </c>
      <c r="CL4" s="80">
        <v>719910</v>
      </c>
      <c r="CM4" s="80">
        <v>195339</v>
      </c>
      <c r="CN4" s="69" t="s">
        <v>332</v>
      </c>
      <c r="CO4" s="69" t="s">
        <v>333</v>
      </c>
      <c r="CP4" s="69" t="s">
        <v>318</v>
      </c>
      <c r="CQ4" s="69" t="s">
        <v>318</v>
      </c>
      <c r="CR4" s="69" t="s">
        <v>318</v>
      </c>
      <c r="CS4" s="69" t="s">
        <v>318</v>
      </c>
      <c r="CT4" s="68">
        <v>45160</v>
      </c>
      <c r="CU4" s="69" t="s">
        <v>466</v>
      </c>
      <c r="CV4" s="69" t="s">
        <v>467</v>
      </c>
      <c r="CW4" s="68" t="s">
        <v>168</v>
      </c>
      <c r="CX4" s="68">
        <v>44981</v>
      </c>
      <c r="CY4" s="69" t="s">
        <v>470</v>
      </c>
      <c r="CZ4" s="69" t="s">
        <v>468</v>
      </c>
      <c r="DA4" s="69" t="s">
        <v>199</v>
      </c>
      <c r="DB4" s="69">
        <v>4251830.2300000004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69" customFormat="1">
      <c r="B5" s="69" t="s">
        <v>129</v>
      </c>
      <c r="C5" s="69" t="s">
        <v>177</v>
      </c>
      <c r="D5" s="69" t="s">
        <v>178</v>
      </c>
      <c r="E5" s="68">
        <v>44104</v>
      </c>
      <c r="F5" s="69" t="s">
        <v>466</v>
      </c>
      <c r="G5" s="69" t="s">
        <v>469</v>
      </c>
      <c r="H5" s="69">
        <v>3</v>
      </c>
      <c r="I5" s="69">
        <v>1</v>
      </c>
      <c r="J5" s="69">
        <v>150</v>
      </c>
      <c r="K5" s="69">
        <v>177</v>
      </c>
      <c r="L5" s="69">
        <v>607</v>
      </c>
      <c r="M5" s="186">
        <f t="shared" si="0"/>
        <v>3.8666666666666667</v>
      </c>
      <c r="N5" s="69">
        <f t="shared" si="1"/>
        <v>0</v>
      </c>
      <c r="O5" s="69">
        <v>-430</v>
      </c>
      <c r="P5" s="69">
        <v>430</v>
      </c>
      <c r="Q5" s="69">
        <v>0</v>
      </c>
      <c r="R5" s="69">
        <v>11</v>
      </c>
      <c r="S5" s="69">
        <v>16</v>
      </c>
      <c r="T5" s="190">
        <v>668342</v>
      </c>
      <c r="U5" s="190">
        <v>41495</v>
      </c>
      <c r="V5" s="190">
        <v>626847</v>
      </c>
      <c r="W5" s="190">
        <v>668342</v>
      </c>
      <c r="X5" s="190">
        <v>605783</v>
      </c>
      <c r="Y5" s="190">
        <v>0</v>
      </c>
      <c r="Z5" s="190">
        <v>0</v>
      </c>
      <c r="AA5" s="190">
        <v>0</v>
      </c>
      <c r="AB5" s="190">
        <v>605783</v>
      </c>
      <c r="AC5" s="190">
        <v>595755</v>
      </c>
      <c r="AD5" s="186">
        <f t="shared" si="2"/>
        <v>0.95039937975295408</v>
      </c>
      <c r="AE5" s="69">
        <f t="shared" si="3"/>
        <v>1</v>
      </c>
      <c r="AF5" s="190">
        <v>25365</v>
      </c>
      <c r="AG5" s="190">
        <v>0</v>
      </c>
      <c r="AH5" s="69">
        <v>18</v>
      </c>
      <c r="AI5" s="69">
        <v>9</v>
      </c>
      <c r="AJ5" s="69">
        <v>0</v>
      </c>
      <c r="AK5" s="69">
        <v>0</v>
      </c>
      <c r="AL5" s="80">
        <v>0</v>
      </c>
      <c r="AM5" s="80">
        <v>0</v>
      </c>
      <c r="AN5" s="69">
        <v>0</v>
      </c>
      <c r="AO5" s="69">
        <v>0</v>
      </c>
      <c r="AP5" s="80">
        <v>6341</v>
      </c>
      <c r="AQ5" s="80">
        <v>0</v>
      </c>
      <c r="AR5" s="69">
        <v>0</v>
      </c>
      <c r="AS5" s="69">
        <v>0</v>
      </c>
      <c r="AT5" s="80">
        <v>0</v>
      </c>
      <c r="AU5" s="80">
        <v>0</v>
      </c>
      <c r="AV5" s="69">
        <v>0</v>
      </c>
      <c r="AW5" s="69">
        <v>0</v>
      </c>
      <c r="AX5" s="80">
        <v>0</v>
      </c>
      <c r="AY5" s="80">
        <v>0</v>
      </c>
      <c r="AZ5" s="69">
        <v>0</v>
      </c>
      <c r="BA5" s="69">
        <v>0</v>
      </c>
      <c r="BB5" s="80">
        <v>0</v>
      </c>
      <c r="BC5" s="80">
        <v>0</v>
      </c>
      <c r="BD5" s="69">
        <v>0</v>
      </c>
      <c r="BE5" s="69">
        <v>0</v>
      </c>
      <c r="BF5" s="80">
        <v>0</v>
      </c>
      <c r="BG5" s="80">
        <v>0</v>
      </c>
      <c r="BH5" s="69">
        <v>0</v>
      </c>
      <c r="BI5" s="69">
        <v>0</v>
      </c>
      <c r="BJ5" s="80">
        <v>0</v>
      </c>
      <c r="BK5" s="80">
        <v>0</v>
      </c>
      <c r="BL5" s="69">
        <v>0</v>
      </c>
      <c r="BM5" s="69">
        <v>0</v>
      </c>
      <c r="BN5" s="80">
        <v>0</v>
      </c>
      <c r="BO5" s="80">
        <v>0</v>
      </c>
      <c r="BP5" s="69">
        <v>0</v>
      </c>
      <c r="BQ5" s="69">
        <v>0</v>
      </c>
      <c r="BR5" s="80">
        <v>0</v>
      </c>
      <c r="BS5" s="80">
        <v>0</v>
      </c>
      <c r="BT5" s="69">
        <v>0</v>
      </c>
      <c r="BU5" s="69">
        <v>0</v>
      </c>
      <c r="BV5" s="80">
        <v>0</v>
      </c>
      <c r="BW5" s="80">
        <v>0</v>
      </c>
      <c r="BX5" s="69">
        <v>0</v>
      </c>
      <c r="BY5" s="213">
        <v>0</v>
      </c>
      <c r="BZ5" s="80">
        <v>0</v>
      </c>
      <c r="CA5" s="80">
        <v>0</v>
      </c>
      <c r="CB5" s="69">
        <v>0</v>
      </c>
      <c r="CC5" s="69">
        <v>0</v>
      </c>
      <c r="CD5" s="80">
        <v>0</v>
      </c>
      <c r="CE5" s="80">
        <v>0</v>
      </c>
      <c r="CF5" s="69">
        <v>0</v>
      </c>
      <c r="CG5" s="69">
        <v>0</v>
      </c>
      <c r="CH5" s="80">
        <v>0</v>
      </c>
      <c r="CI5" s="80">
        <v>0</v>
      </c>
      <c r="CJ5" s="69">
        <v>0</v>
      </c>
      <c r="CK5" s="69">
        <v>0</v>
      </c>
      <c r="CL5" s="80">
        <v>6341</v>
      </c>
      <c r="CM5" s="80">
        <v>0</v>
      </c>
      <c r="CN5" s="69" t="s">
        <v>334</v>
      </c>
      <c r="CO5" s="69" t="s">
        <v>335</v>
      </c>
      <c r="CP5" s="69" t="s">
        <v>318</v>
      </c>
      <c r="CQ5" s="69" t="s">
        <v>318</v>
      </c>
      <c r="CR5" s="69" t="s">
        <v>318</v>
      </c>
      <c r="CS5" s="69" t="s">
        <v>318</v>
      </c>
      <c r="CT5" s="68">
        <v>45126</v>
      </c>
      <c r="CU5" s="69" t="s">
        <v>466</v>
      </c>
      <c r="CV5" s="69" t="s">
        <v>467</v>
      </c>
      <c r="CW5" s="68" t="s">
        <v>168</v>
      </c>
      <c r="CX5" s="68">
        <v>44900</v>
      </c>
      <c r="CY5" s="69" t="s">
        <v>471</v>
      </c>
      <c r="CZ5" s="69" t="s">
        <v>468</v>
      </c>
      <c r="DA5" s="69" t="s">
        <v>228</v>
      </c>
      <c r="DB5" s="69">
        <v>802465.89</v>
      </c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</row>
    <row r="6" spans="1:1477" s="69" customFormat="1">
      <c r="B6" s="69" t="s">
        <v>129</v>
      </c>
      <c r="C6" s="69" t="s">
        <v>179</v>
      </c>
      <c r="D6" s="69" t="s">
        <v>180</v>
      </c>
      <c r="E6" s="68">
        <v>44104</v>
      </c>
      <c r="F6" s="69" t="s">
        <v>466</v>
      </c>
      <c r="G6" s="69" t="s">
        <v>469</v>
      </c>
      <c r="H6" s="69">
        <v>4</v>
      </c>
      <c r="I6" s="69">
        <v>3</v>
      </c>
      <c r="J6" s="69">
        <v>325</v>
      </c>
      <c r="K6" s="69">
        <v>607</v>
      </c>
      <c r="L6" s="69">
        <v>638</v>
      </c>
      <c r="M6" s="186">
        <f t="shared" si="0"/>
        <v>1.2553846153846153</v>
      </c>
      <c r="N6" s="69">
        <f t="shared" si="1"/>
        <v>0</v>
      </c>
      <c r="O6" s="69">
        <v>-31</v>
      </c>
      <c r="P6" s="69">
        <v>31</v>
      </c>
      <c r="Q6" s="69">
        <v>0</v>
      </c>
      <c r="R6" s="69">
        <v>216</v>
      </c>
      <c r="S6" s="69">
        <v>66</v>
      </c>
      <c r="T6" s="190">
        <v>7973682</v>
      </c>
      <c r="U6" s="190">
        <v>92806</v>
      </c>
      <c r="V6" s="190">
        <v>7880876</v>
      </c>
      <c r="W6" s="190">
        <v>8225110</v>
      </c>
      <c r="X6" s="190">
        <v>8195027</v>
      </c>
      <c r="Y6" s="190">
        <v>0</v>
      </c>
      <c r="Z6" s="190">
        <v>0</v>
      </c>
      <c r="AA6" s="190">
        <v>0</v>
      </c>
      <c r="AB6" s="190">
        <v>8195027</v>
      </c>
      <c r="AC6" s="190">
        <v>8717413</v>
      </c>
      <c r="AD6" s="186">
        <f t="shared" si="2"/>
        <v>1.1061477175887553</v>
      </c>
      <c r="AE6" s="69">
        <f t="shared" si="3"/>
        <v>0</v>
      </c>
      <c r="AF6" s="190">
        <v>815000</v>
      </c>
      <c r="AG6" s="190">
        <v>251428</v>
      </c>
      <c r="AH6" s="69">
        <v>207</v>
      </c>
      <c r="AI6" s="69">
        <v>23</v>
      </c>
      <c r="AJ6" s="69">
        <v>0</v>
      </c>
      <c r="AK6" s="69">
        <v>0</v>
      </c>
      <c r="AL6" s="80">
        <v>126514</v>
      </c>
      <c r="AM6" s="80">
        <v>115529</v>
      </c>
      <c r="AN6" s="69">
        <v>0</v>
      </c>
      <c r="AO6" s="69">
        <v>52</v>
      </c>
      <c r="AP6" s="80">
        <v>124433</v>
      </c>
      <c r="AQ6" s="80">
        <v>124433</v>
      </c>
      <c r="AR6" s="69">
        <v>0</v>
      </c>
      <c r="AS6" s="69">
        <v>0</v>
      </c>
      <c r="AT6" s="80">
        <v>0</v>
      </c>
      <c r="AU6" s="80">
        <v>0</v>
      </c>
      <c r="AV6" s="69">
        <v>0</v>
      </c>
      <c r="AW6" s="69">
        <v>0</v>
      </c>
      <c r="AX6" s="80">
        <v>0</v>
      </c>
      <c r="AY6" s="80">
        <v>0</v>
      </c>
      <c r="AZ6" s="69">
        <v>0</v>
      </c>
      <c r="BA6" s="69">
        <v>0</v>
      </c>
      <c r="BB6" s="80">
        <v>0</v>
      </c>
      <c r="BC6" s="80">
        <v>0</v>
      </c>
      <c r="BD6" s="69">
        <v>0</v>
      </c>
      <c r="BE6" s="69">
        <v>0</v>
      </c>
      <c r="BF6" s="80">
        <v>0</v>
      </c>
      <c r="BG6" s="80">
        <v>0</v>
      </c>
      <c r="BH6" s="69">
        <v>0</v>
      </c>
      <c r="BI6" s="69">
        <v>0</v>
      </c>
      <c r="BJ6" s="80">
        <v>0</v>
      </c>
      <c r="BK6" s="80">
        <v>0</v>
      </c>
      <c r="BL6" s="69">
        <v>0</v>
      </c>
      <c r="BM6" s="69">
        <v>0</v>
      </c>
      <c r="BN6" s="80">
        <v>0</v>
      </c>
      <c r="BO6" s="80">
        <v>0</v>
      </c>
      <c r="BP6" s="69">
        <v>0</v>
      </c>
      <c r="BQ6" s="69">
        <v>0</v>
      </c>
      <c r="BR6" s="80">
        <v>0</v>
      </c>
      <c r="BS6" s="80">
        <v>0</v>
      </c>
      <c r="BT6" s="69">
        <v>0</v>
      </c>
      <c r="BU6" s="69">
        <v>0</v>
      </c>
      <c r="BV6" s="80">
        <v>0</v>
      </c>
      <c r="BW6" s="80">
        <v>0</v>
      </c>
      <c r="BX6" s="69">
        <v>0</v>
      </c>
      <c r="BY6" s="213">
        <v>0</v>
      </c>
      <c r="BZ6" s="80">
        <v>0</v>
      </c>
      <c r="CA6" s="80">
        <v>0</v>
      </c>
      <c r="CB6" s="69">
        <v>0</v>
      </c>
      <c r="CC6" s="69">
        <v>0</v>
      </c>
      <c r="CD6" s="80">
        <v>0</v>
      </c>
      <c r="CE6" s="80">
        <v>0</v>
      </c>
      <c r="CF6" s="69">
        <v>0</v>
      </c>
      <c r="CG6" s="69">
        <v>0</v>
      </c>
      <c r="CH6" s="80">
        <v>0</v>
      </c>
      <c r="CI6" s="80">
        <v>0</v>
      </c>
      <c r="CJ6" s="69">
        <v>0</v>
      </c>
      <c r="CK6" s="69">
        <v>52</v>
      </c>
      <c r="CL6" s="80">
        <v>250947</v>
      </c>
      <c r="CM6" s="80">
        <v>239963</v>
      </c>
      <c r="CN6" s="69" t="s">
        <v>336</v>
      </c>
      <c r="CO6" s="69" t="s">
        <v>337</v>
      </c>
      <c r="CP6" s="69" t="s">
        <v>318</v>
      </c>
      <c r="CQ6" s="69" t="s">
        <v>318</v>
      </c>
      <c r="CR6" s="69" t="s">
        <v>318</v>
      </c>
      <c r="CS6" s="69" t="s">
        <v>318</v>
      </c>
      <c r="CT6" s="68">
        <v>45159</v>
      </c>
      <c r="CU6" s="69" t="s">
        <v>466</v>
      </c>
      <c r="CV6" s="69" t="s">
        <v>467</v>
      </c>
      <c r="CW6" s="68" t="s">
        <v>168</v>
      </c>
      <c r="CX6" s="68">
        <v>44852</v>
      </c>
      <c r="CY6" s="69" t="s">
        <v>471</v>
      </c>
      <c r="CZ6" s="69" t="s">
        <v>468</v>
      </c>
      <c r="DA6" s="69" t="s">
        <v>198</v>
      </c>
      <c r="DB6" s="69">
        <v>9500361.4900000002</v>
      </c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</row>
    <row r="7" spans="1:1477" s="69" customFormat="1">
      <c r="B7" s="69" t="s">
        <v>129</v>
      </c>
      <c r="C7" s="69" t="s">
        <v>181</v>
      </c>
      <c r="D7" s="69" t="s">
        <v>182</v>
      </c>
      <c r="E7" s="68">
        <v>44223</v>
      </c>
      <c r="F7" s="69" t="s">
        <v>470</v>
      </c>
      <c r="G7" s="69" t="s">
        <v>469</v>
      </c>
      <c r="H7" s="69">
        <v>2</v>
      </c>
      <c r="I7" s="69">
        <v>4</v>
      </c>
      <c r="J7" s="69">
        <v>285</v>
      </c>
      <c r="K7" s="69">
        <v>400</v>
      </c>
      <c r="L7" s="69">
        <v>400</v>
      </c>
      <c r="M7" s="186">
        <f t="shared" si="0"/>
        <v>1.2596491228070175</v>
      </c>
      <c r="N7" s="69">
        <f t="shared" si="1"/>
        <v>0</v>
      </c>
      <c r="O7" s="69">
        <v>0</v>
      </c>
      <c r="P7" s="69">
        <v>0</v>
      </c>
      <c r="Q7" s="69">
        <v>0</v>
      </c>
      <c r="R7" s="69">
        <v>41</v>
      </c>
      <c r="S7" s="69">
        <v>74</v>
      </c>
      <c r="T7" s="190">
        <v>4960436</v>
      </c>
      <c r="U7" s="190">
        <v>59129</v>
      </c>
      <c r="V7" s="190">
        <v>4901307</v>
      </c>
      <c r="W7" s="190">
        <v>5450251</v>
      </c>
      <c r="X7" s="190">
        <v>5304714</v>
      </c>
      <c r="Y7" s="190">
        <v>0</v>
      </c>
      <c r="Z7" s="190">
        <v>0</v>
      </c>
      <c r="AA7" s="190">
        <v>0</v>
      </c>
      <c r="AB7" s="190">
        <v>5304714</v>
      </c>
      <c r="AC7" s="190">
        <v>5560151</v>
      </c>
      <c r="AD7" s="186">
        <f t="shared" si="2"/>
        <v>1.1344221041448741</v>
      </c>
      <c r="AE7" s="69">
        <f t="shared" si="3"/>
        <v>0</v>
      </c>
      <c r="AF7" s="190">
        <v>265895</v>
      </c>
      <c r="AG7" s="190">
        <v>489815</v>
      </c>
      <c r="AH7" s="69">
        <v>14</v>
      </c>
      <c r="AI7" s="69">
        <v>27</v>
      </c>
      <c r="AJ7" s="69">
        <v>0</v>
      </c>
      <c r="AK7" s="69">
        <v>74</v>
      </c>
      <c r="AL7" s="80">
        <v>470632</v>
      </c>
      <c r="AM7" s="80">
        <v>0</v>
      </c>
      <c r="AN7" s="69">
        <v>0</v>
      </c>
      <c r="AO7" s="69">
        <v>0</v>
      </c>
      <c r="AP7" s="80">
        <v>17986</v>
      </c>
      <c r="AQ7" s="80">
        <v>0</v>
      </c>
      <c r="AR7" s="69">
        <v>0</v>
      </c>
      <c r="AS7" s="69">
        <v>0</v>
      </c>
      <c r="AT7" s="80">
        <v>0</v>
      </c>
      <c r="AU7" s="80">
        <v>0</v>
      </c>
      <c r="AV7" s="69">
        <v>0</v>
      </c>
      <c r="AW7" s="69">
        <v>0</v>
      </c>
      <c r="AX7" s="80">
        <v>0</v>
      </c>
      <c r="AY7" s="80">
        <v>0</v>
      </c>
      <c r="AZ7" s="69">
        <v>0</v>
      </c>
      <c r="BA7" s="69">
        <v>0</v>
      </c>
      <c r="BB7" s="80">
        <v>0</v>
      </c>
      <c r="BC7" s="80">
        <v>0</v>
      </c>
      <c r="BD7" s="69">
        <v>0</v>
      </c>
      <c r="BE7" s="69">
        <v>0</v>
      </c>
      <c r="BF7" s="80">
        <v>0</v>
      </c>
      <c r="BG7" s="80">
        <v>0</v>
      </c>
      <c r="BH7" s="69">
        <v>0</v>
      </c>
      <c r="BI7" s="69">
        <v>0</v>
      </c>
      <c r="BJ7" s="80">
        <v>1196</v>
      </c>
      <c r="BK7" s="80">
        <v>0</v>
      </c>
      <c r="BL7" s="69">
        <v>0</v>
      </c>
      <c r="BM7" s="69">
        <v>0</v>
      </c>
      <c r="BN7" s="80">
        <v>0</v>
      </c>
      <c r="BO7" s="80">
        <v>0</v>
      </c>
      <c r="BP7" s="69">
        <v>0</v>
      </c>
      <c r="BQ7" s="69">
        <v>0</v>
      </c>
      <c r="BR7" s="80">
        <v>0</v>
      </c>
      <c r="BS7" s="80">
        <v>0</v>
      </c>
      <c r="BT7" s="69">
        <v>0</v>
      </c>
      <c r="BU7" s="69">
        <v>0</v>
      </c>
      <c r="BV7" s="80">
        <v>0</v>
      </c>
      <c r="BW7" s="80">
        <v>0</v>
      </c>
      <c r="BX7" s="69">
        <v>0</v>
      </c>
      <c r="BY7" s="213">
        <v>0</v>
      </c>
      <c r="BZ7" s="80">
        <v>0</v>
      </c>
      <c r="CA7" s="80">
        <v>0</v>
      </c>
      <c r="CB7" s="69">
        <v>0</v>
      </c>
      <c r="CC7" s="69">
        <v>0</v>
      </c>
      <c r="CD7" s="80">
        <v>0</v>
      </c>
      <c r="CE7" s="80">
        <v>0</v>
      </c>
      <c r="CF7" s="69">
        <v>0</v>
      </c>
      <c r="CG7" s="69">
        <v>0</v>
      </c>
      <c r="CH7" s="80">
        <v>0</v>
      </c>
      <c r="CI7" s="80">
        <v>0</v>
      </c>
      <c r="CJ7" s="69">
        <v>0</v>
      </c>
      <c r="CK7" s="69">
        <v>74</v>
      </c>
      <c r="CL7" s="80">
        <v>489815</v>
      </c>
      <c r="CM7" s="80">
        <v>0</v>
      </c>
      <c r="CN7" s="69" t="s">
        <v>338</v>
      </c>
      <c r="CO7" s="69" t="s">
        <v>339</v>
      </c>
      <c r="CP7" s="69" t="s">
        <v>318</v>
      </c>
      <c r="CQ7" s="69" t="s">
        <v>318</v>
      </c>
      <c r="CR7" s="69" t="s">
        <v>318</v>
      </c>
      <c r="CS7" s="69" t="s">
        <v>318</v>
      </c>
      <c r="CT7" s="68">
        <v>45160</v>
      </c>
      <c r="CU7" s="69" t="s">
        <v>466</v>
      </c>
      <c r="CV7" s="69" t="s">
        <v>467</v>
      </c>
      <c r="CW7" s="68" t="s">
        <v>168</v>
      </c>
      <c r="CX7" s="68">
        <v>44742</v>
      </c>
      <c r="CY7" s="69" t="s">
        <v>464</v>
      </c>
      <c r="CZ7" s="69" t="s">
        <v>472</v>
      </c>
      <c r="DA7" s="69" t="s">
        <v>198</v>
      </c>
      <c r="DB7" s="69">
        <v>5666706.3700000001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69" customFormat="1">
      <c r="B8" s="69" t="s">
        <v>129</v>
      </c>
      <c r="C8" s="69" t="s">
        <v>183</v>
      </c>
      <c r="D8" s="69" t="s">
        <v>184</v>
      </c>
      <c r="E8" s="68">
        <v>44587</v>
      </c>
      <c r="F8" s="69" t="s">
        <v>470</v>
      </c>
      <c r="G8" s="69" t="s">
        <v>472</v>
      </c>
      <c r="H8" s="69">
        <v>2</v>
      </c>
      <c r="I8" s="69">
        <v>2</v>
      </c>
      <c r="J8" s="69">
        <v>250</v>
      </c>
      <c r="K8" s="69">
        <v>391</v>
      </c>
      <c r="L8" s="69">
        <v>391</v>
      </c>
      <c r="M8" s="186">
        <f t="shared" si="0"/>
        <v>1.1200000000000001</v>
      </c>
      <c r="N8" s="69">
        <f t="shared" si="1"/>
        <v>1</v>
      </c>
      <c r="O8" s="69">
        <v>0</v>
      </c>
      <c r="P8" s="69">
        <v>0</v>
      </c>
      <c r="Q8" s="69">
        <v>0</v>
      </c>
      <c r="R8" s="69">
        <v>134</v>
      </c>
      <c r="S8" s="69">
        <v>7</v>
      </c>
      <c r="T8" s="190">
        <v>7108184</v>
      </c>
      <c r="U8" s="190">
        <v>63330</v>
      </c>
      <c r="V8" s="190">
        <v>7044854</v>
      </c>
      <c r="W8" s="190">
        <v>8445969</v>
      </c>
      <c r="X8" s="190">
        <v>8418621</v>
      </c>
      <c r="Y8" s="190">
        <v>0</v>
      </c>
      <c r="Z8" s="190">
        <v>0</v>
      </c>
      <c r="AA8" s="190">
        <v>0</v>
      </c>
      <c r="AB8" s="190">
        <v>8418621</v>
      </c>
      <c r="AC8" s="190">
        <v>7803372</v>
      </c>
      <c r="AD8" s="186">
        <f t="shared" si="2"/>
        <v>1.1076697969894054</v>
      </c>
      <c r="AE8" s="69">
        <f t="shared" si="3"/>
        <v>0</v>
      </c>
      <c r="AF8" s="190">
        <v>265502</v>
      </c>
      <c r="AG8" s="190">
        <v>1337785</v>
      </c>
      <c r="AH8" s="69">
        <v>92</v>
      </c>
      <c r="AI8" s="69">
        <v>19</v>
      </c>
      <c r="AJ8" s="69">
        <v>0</v>
      </c>
      <c r="AK8" s="69">
        <v>0</v>
      </c>
      <c r="AL8" s="80">
        <v>0</v>
      </c>
      <c r="AM8" s="80">
        <v>0</v>
      </c>
      <c r="AN8" s="69">
        <v>23</v>
      </c>
      <c r="AO8" s="69">
        <v>7</v>
      </c>
      <c r="AP8" s="80">
        <v>473396</v>
      </c>
      <c r="AQ8" s="80">
        <v>0</v>
      </c>
      <c r="AR8" s="69">
        <v>0</v>
      </c>
      <c r="AS8" s="69">
        <v>0</v>
      </c>
      <c r="AT8" s="80">
        <v>0</v>
      </c>
      <c r="AU8" s="80">
        <v>0</v>
      </c>
      <c r="AV8" s="69">
        <v>0</v>
      </c>
      <c r="AW8" s="69">
        <v>0</v>
      </c>
      <c r="AX8" s="80">
        <v>0</v>
      </c>
      <c r="AY8" s="80">
        <v>0</v>
      </c>
      <c r="AZ8" s="69">
        <v>0</v>
      </c>
      <c r="BA8" s="69">
        <v>0</v>
      </c>
      <c r="BB8" s="80">
        <v>0</v>
      </c>
      <c r="BC8" s="80">
        <v>0</v>
      </c>
      <c r="BD8" s="69">
        <v>0</v>
      </c>
      <c r="BE8" s="69">
        <v>0</v>
      </c>
      <c r="BF8" s="80">
        <v>0</v>
      </c>
      <c r="BG8" s="80">
        <v>0</v>
      </c>
      <c r="BH8" s="69">
        <v>0</v>
      </c>
      <c r="BI8" s="69">
        <v>0</v>
      </c>
      <c r="BJ8" s="80">
        <v>0</v>
      </c>
      <c r="BK8" s="80">
        <v>0</v>
      </c>
      <c r="BL8" s="69">
        <v>0</v>
      </c>
      <c r="BM8" s="69">
        <v>0</v>
      </c>
      <c r="BN8" s="80">
        <v>0</v>
      </c>
      <c r="BO8" s="80">
        <v>0</v>
      </c>
      <c r="BP8" s="69">
        <v>0</v>
      </c>
      <c r="BQ8" s="69">
        <v>0</v>
      </c>
      <c r="BR8" s="80">
        <v>0</v>
      </c>
      <c r="BS8" s="80">
        <v>0</v>
      </c>
      <c r="BT8" s="69">
        <v>0</v>
      </c>
      <c r="BU8" s="69">
        <v>0</v>
      </c>
      <c r="BV8" s="80">
        <v>0</v>
      </c>
      <c r="BW8" s="80">
        <v>0</v>
      </c>
      <c r="BX8" s="69">
        <v>0</v>
      </c>
      <c r="BY8" s="213">
        <v>0</v>
      </c>
      <c r="BZ8" s="80">
        <v>0</v>
      </c>
      <c r="CA8" s="80">
        <v>0</v>
      </c>
      <c r="CB8" s="69">
        <v>0</v>
      </c>
      <c r="CC8" s="69">
        <v>0</v>
      </c>
      <c r="CD8" s="80">
        <v>0</v>
      </c>
      <c r="CE8" s="80">
        <v>0</v>
      </c>
      <c r="CF8" s="69">
        <v>0</v>
      </c>
      <c r="CG8" s="69">
        <v>0</v>
      </c>
      <c r="CH8" s="80">
        <v>0</v>
      </c>
      <c r="CI8" s="80">
        <v>0</v>
      </c>
      <c r="CJ8" s="69">
        <v>23</v>
      </c>
      <c r="CK8" s="69">
        <v>7</v>
      </c>
      <c r="CL8" s="80">
        <v>473396</v>
      </c>
      <c r="CM8" s="80">
        <v>0</v>
      </c>
      <c r="CN8" s="69" t="s">
        <v>316</v>
      </c>
      <c r="CO8" s="69" t="s">
        <v>317</v>
      </c>
      <c r="CP8" s="69" t="s">
        <v>318</v>
      </c>
      <c r="CQ8" s="69" t="s">
        <v>318</v>
      </c>
      <c r="CR8" s="69" t="s">
        <v>318</v>
      </c>
      <c r="CS8" s="69" t="s">
        <v>318</v>
      </c>
      <c r="CT8" s="68">
        <v>45161</v>
      </c>
      <c r="CU8" s="69" t="s">
        <v>466</v>
      </c>
      <c r="CV8" s="69" t="s">
        <v>467</v>
      </c>
      <c r="CW8" s="68" t="s">
        <v>168</v>
      </c>
      <c r="CX8" s="68">
        <v>45047</v>
      </c>
      <c r="CY8" s="69" t="s">
        <v>464</v>
      </c>
      <c r="CZ8" s="69" t="s">
        <v>468</v>
      </c>
      <c r="DA8" s="69" t="s">
        <v>197</v>
      </c>
      <c r="DB8" s="69">
        <v>6181054.0199999996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69" customFormat="1">
      <c r="B9" s="69" t="s">
        <v>129</v>
      </c>
      <c r="C9" s="69" t="s">
        <v>185</v>
      </c>
      <c r="D9" s="69" t="s">
        <v>186</v>
      </c>
      <c r="E9" s="68">
        <v>44496</v>
      </c>
      <c r="F9" s="69" t="s">
        <v>471</v>
      </c>
      <c r="G9" s="69" t="s">
        <v>472</v>
      </c>
      <c r="H9" s="69">
        <v>1</v>
      </c>
      <c r="I9" s="69">
        <v>1</v>
      </c>
      <c r="J9" s="69">
        <v>140</v>
      </c>
      <c r="K9" s="69">
        <v>293</v>
      </c>
      <c r="L9" s="69">
        <v>293</v>
      </c>
      <c r="M9" s="186">
        <f t="shared" si="0"/>
        <v>1.1857142857142857</v>
      </c>
      <c r="N9" s="69">
        <f t="shared" si="1"/>
        <v>1</v>
      </c>
      <c r="O9" s="69">
        <v>0</v>
      </c>
      <c r="P9" s="69">
        <v>0</v>
      </c>
      <c r="Q9" s="69">
        <v>0</v>
      </c>
      <c r="R9" s="69">
        <v>153</v>
      </c>
      <c r="S9" s="69">
        <v>0</v>
      </c>
      <c r="T9" s="190">
        <v>1139701</v>
      </c>
      <c r="U9" s="190">
        <v>50000</v>
      </c>
      <c r="V9" s="190">
        <v>1089701</v>
      </c>
      <c r="W9" s="190">
        <v>1148801</v>
      </c>
      <c r="X9" s="190">
        <v>1029185</v>
      </c>
      <c r="Y9" s="190">
        <v>0</v>
      </c>
      <c r="Z9" s="190">
        <v>0</v>
      </c>
      <c r="AA9" s="190">
        <v>0</v>
      </c>
      <c r="AB9" s="190">
        <v>1029185</v>
      </c>
      <c r="AC9" s="190">
        <v>1021881</v>
      </c>
      <c r="AD9" s="186">
        <f t="shared" si="2"/>
        <v>0.93776274409218674</v>
      </c>
      <c r="AE9" s="69">
        <f t="shared" si="3"/>
        <v>1</v>
      </c>
      <c r="AF9" s="190">
        <v>1796</v>
      </c>
      <c r="AG9" s="190">
        <v>9100</v>
      </c>
      <c r="AH9" s="69">
        <v>105</v>
      </c>
      <c r="AI9" s="69">
        <v>22</v>
      </c>
      <c r="AJ9" s="69">
        <v>0</v>
      </c>
      <c r="AK9" s="69">
        <v>0</v>
      </c>
      <c r="AL9" s="80">
        <v>0</v>
      </c>
      <c r="AM9" s="80">
        <v>0</v>
      </c>
      <c r="AN9" s="69">
        <v>0</v>
      </c>
      <c r="AO9" s="69">
        <v>0</v>
      </c>
      <c r="AP9" s="80">
        <v>0</v>
      </c>
      <c r="AQ9" s="80">
        <v>0</v>
      </c>
      <c r="AR9" s="69">
        <v>0</v>
      </c>
      <c r="AS9" s="69">
        <v>0</v>
      </c>
      <c r="AT9" s="80">
        <v>0</v>
      </c>
      <c r="AU9" s="80">
        <v>0</v>
      </c>
      <c r="AV9" s="69">
        <v>0</v>
      </c>
      <c r="AW9" s="69">
        <v>0</v>
      </c>
      <c r="AX9" s="80">
        <v>0</v>
      </c>
      <c r="AY9" s="80">
        <v>0</v>
      </c>
      <c r="AZ9" s="69">
        <v>0</v>
      </c>
      <c r="BA9" s="69">
        <v>0</v>
      </c>
      <c r="BB9" s="80">
        <v>0</v>
      </c>
      <c r="BC9" s="80">
        <v>0</v>
      </c>
      <c r="BD9" s="69">
        <v>0</v>
      </c>
      <c r="BE9" s="69">
        <v>0</v>
      </c>
      <c r="BF9" s="80">
        <v>0</v>
      </c>
      <c r="BG9" s="80">
        <v>0</v>
      </c>
      <c r="BH9" s="69">
        <v>0</v>
      </c>
      <c r="BI9" s="69">
        <v>0</v>
      </c>
      <c r="BJ9" s="80">
        <v>0</v>
      </c>
      <c r="BK9" s="80">
        <v>0</v>
      </c>
      <c r="BL9" s="69">
        <v>0</v>
      </c>
      <c r="BM9" s="69">
        <v>0</v>
      </c>
      <c r="BN9" s="80">
        <v>0</v>
      </c>
      <c r="BO9" s="80">
        <v>0</v>
      </c>
      <c r="BP9" s="69">
        <v>0</v>
      </c>
      <c r="BQ9" s="69">
        <v>0</v>
      </c>
      <c r="BR9" s="80">
        <v>0</v>
      </c>
      <c r="BS9" s="80">
        <v>0</v>
      </c>
      <c r="BT9" s="69">
        <v>0</v>
      </c>
      <c r="BU9" s="69">
        <v>0</v>
      </c>
      <c r="BV9" s="80">
        <v>0</v>
      </c>
      <c r="BW9" s="80">
        <v>0</v>
      </c>
      <c r="BX9" s="69">
        <v>0</v>
      </c>
      <c r="BY9" s="213">
        <v>0</v>
      </c>
      <c r="BZ9" s="80">
        <v>0</v>
      </c>
      <c r="CA9" s="80">
        <v>0</v>
      </c>
      <c r="CB9" s="69">
        <v>0</v>
      </c>
      <c r="CC9" s="69">
        <v>0</v>
      </c>
      <c r="CD9" s="80">
        <v>0</v>
      </c>
      <c r="CE9" s="80">
        <v>0</v>
      </c>
      <c r="CF9" s="69">
        <v>0</v>
      </c>
      <c r="CG9" s="69">
        <v>0</v>
      </c>
      <c r="CH9" s="80">
        <v>0</v>
      </c>
      <c r="CI9" s="80">
        <v>0</v>
      </c>
      <c r="CJ9" s="69">
        <v>0</v>
      </c>
      <c r="CK9" s="69">
        <v>0</v>
      </c>
      <c r="CL9" s="80">
        <v>0</v>
      </c>
      <c r="CM9" s="80">
        <v>0</v>
      </c>
      <c r="CN9" s="69" t="s">
        <v>340</v>
      </c>
      <c r="CO9" s="69" t="s">
        <v>341</v>
      </c>
      <c r="CP9" s="69" t="s">
        <v>318</v>
      </c>
      <c r="CQ9" s="69" t="s">
        <v>318</v>
      </c>
      <c r="CR9" s="69" t="s">
        <v>318</v>
      </c>
      <c r="CS9" s="69" t="s">
        <v>318</v>
      </c>
      <c r="CT9" s="68">
        <v>45140</v>
      </c>
      <c r="CU9" s="69" t="s">
        <v>466</v>
      </c>
      <c r="CV9" s="69" t="s">
        <v>467</v>
      </c>
      <c r="CW9" s="68" t="s">
        <v>168</v>
      </c>
      <c r="CX9" s="68">
        <v>45002</v>
      </c>
      <c r="CY9" s="69" t="s">
        <v>470</v>
      </c>
      <c r="CZ9" s="69" t="s">
        <v>468</v>
      </c>
      <c r="DA9" s="69" t="s">
        <v>228</v>
      </c>
      <c r="DB9" s="69">
        <v>1098275.5</v>
      </c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</row>
    <row r="10" spans="1:1477" s="69" customFormat="1">
      <c r="B10" s="69" t="s">
        <v>129</v>
      </c>
      <c r="C10" s="69" t="s">
        <v>187</v>
      </c>
      <c r="D10" s="69" t="s">
        <v>188</v>
      </c>
      <c r="E10" s="68">
        <v>44496</v>
      </c>
      <c r="F10" s="69" t="s">
        <v>471</v>
      </c>
      <c r="G10" s="69" t="s">
        <v>472</v>
      </c>
      <c r="H10" s="69">
        <v>1</v>
      </c>
      <c r="I10" s="69">
        <v>1</v>
      </c>
      <c r="J10" s="69">
        <v>80</v>
      </c>
      <c r="K10" s="69">
        <v>165</v>
      </c>
      <c r="L10" s="69">
        <v>165</v>
      </c>
      <c r="M10" s="186">
        <f t="shared" si="0"/>
        <v>1.3374999999999999</v>
      </c>
      <c r="N10" s="69">
        <f t="shared" si="1"/>
        <v>0</v>
      </c>
      <c r="O10" s="69">
        <v>0</v>
      </c>
      <c r="P10" s="69">
        <v>0</v>
      </c>
      <c r="Q10" s="69">
        <v>0</v>
      </c>
      <c r="R10" s="69">
        <v>85</v>
      </c>
      <c r="S10" s="69">
        <v>0</v>
      </c>
      <c r="T10" s="190">
        <v>650650</v>
      </c>
      <c r="U10" s="190">
        <v>18505</v>
      </c>
      <c r="V10" s="190">
        <v>632145</v>
      </c>
      <c r="W10" s="190">
        <v>655279</v>
      </c>
      <c r="X10" s="190">
        <v>608957</v>
      </c>
      <c r="Y10" s="190">
        <v>0</v>
      </c>
      <c r="Z10" s="190">
        <v>0</v>
      </c>
      <c r="AA10" s="190">
        <v>0</v>
      </c>
      <c r="AB10" s="190">
        <v>608957</v>
      </c>
      <c r="AC10" s="190">
        <v>609408</v>
      </c>
      <c r="AD10" s="186">
        <f t="shared" si="2"/>
        <v>0.96403198633224974</v>
      </c>
      <c r="AE10" s="69">
        <f t="shared" si="3"/>
        <v>1</v>
      </c>
      <c r="AF10" s="190">
        <v>451</v>
      </c>
      <c r="AG10" s="190">
        <v>4629</v>
      </c>
      <c r="AH10" s="69">
        <v>47</v>
      </c>
      <c r="AI10" s="69">
        <v>11</v>
      </c>
      <c r="AJ10" s="69">
        <v>0</v>
      </c>
      <c r="AK10" s="69">
        <v>0</v>
      </c>
      <c r="AL10" s="80">
        <v>0</v>
      </c>
      <c r="AM10" s="80">
        <v>0</v>
      </c>
      <c r="AN10" s="69">
        <v>0</v>
      </c>
      <c r="AO10" s="69">
        <v>0</v>
      </c>
      <c r="AP10" s="80">
        <v>0</v>
      </c>
      <c r="AQ10" s="80">
        <v>0</v>
      </c>
      <c r="AR10" s="69">
        <v>0</v>
      </c>
      <c r="AS10" s="69">
        <v>0</v>
      </c>
      <c r="AT10" s="80">
        <v>0</v>
      </c>
      <c r="AU10" s="80">
        <v>0</v>
      </c>
      <c r="AV10" s="69">
        <v>0</v>
      </c>
      <c r="AW10" s="69">
        <v>0</v>
      </c>
      <c r="AX10" s="80">
        <v>0</v>
      </c>
      <c r="AY10" s="80">
        <v>0</v>
      </c>
      <c r="AZ10" s="69">
        <v>0</v>
      </c>
      <c r="BA10" s="69">
        <v>0</v>
      </c>
      <c r="BB10" s="80">
        <v>0</v>
      </c>
      <c r="BC10" s="80">
        <v>0</v>
      </c>
      <c r="BD10" s="69">
        <v>0</v>
      </c>
      <c r="BE10" s="69">
        <v>0</v>
      </c>
      <c r="BF10" s="80">
        <v>7835</v>
      </c>
      <c r="BG10" s="80">
        <v>0</v>
      </c>
      <c r="BH10" s="69">
        <v>0</v>
      </c>
      <c r="BI10" s="69">
        <v>0</v>
      </c>
      <c r="BJ10" s="80">
        <v>0</v>
      </c>
      <c r="BK10" s="80">
        <v>0</v>
      </c>
      <c r="BL10" s="69">
        <v>0</v>
      </c>
      <c r="BM10" s="69">
        <v>0</v>
      </c>
      <c r="BN10" s="80">
        <v>0</v>
      </c>
      <c r="BO10" s="80">
        <v>0</v>
      </c>
      <c r="BP10" s="69">
        <v>0</v>
      </c>
      <c r="BQ10" s="69">
        <v>0</v>
      </c>
      <c r="BR10" s="80">
        <v>0</v>
      </c>
      <c r="BS10" s="80">
        <v>0</v>
      </c>
      <c r="BT10" s="69">
        <v>0</v>
      </c>
      <c r="BU10" s="69">
        <v>0</v>
      </c>
      <c r="BV10" s="80">
        <v>0</v>
      </c>
      <c r="BW10" s="80">
        <v>0</v>
      </c>
      <c r="BX10" s="69">
        <v>27</v>
      </c>
      <c r="BY10" s="213">
        <v>0</v>
      </c>
      <c r="BZ10" s="80">
        <v>8153</v>
      </c>
      <c r="CA10" s="80">
        <v>45738</v>
      </c>
      <c r="CB10" s="69">
        <v>0</v>
      </c>
      <c r="CC10" s="69">
        <v>0</v>
      </c>
      <c r="CD10" s="80">
        <v>0</v>
      </c>
      <c r="CE10" s="80">
        <v>0</v>
      </c>
      <c r="CF10" s="69">
        <v>0</v>
      </c>
      <c r="CG10" s="69">
        <v>0</v>
      </c>
      <c r="CH10" s="80">
        <v>0</v>
      </c>
      <c r="CI10" s="80">
        <v>0</v>
      </c>
      <c r="CJ10" s="69">
        <v>27</v>
      </c>
      <c r="CK10" s="69">
        <v>0</v>
      </c>
      <c r="CL10" s="80">
        <v>15989</v>
      </c>
      <c r="CM10" s="80">
        <v>45738</v>
      </c>
      <c r="CN10" s="69" t="s">
        <v>342</v>
      </c>
      <c r="CO10" s="69" t="s">
        <v>343</v>
      </c>
      <c r="CP10" s="69" t="s">
        <v>318</v>
      </c>
      <c r="CQ10" s="69" t="s">
        <v>318</v>
      </c>
      <c r="CR10" s="69" t="s">
        <v>318</v>
      </c>
      <c r="CS10" s="69" t="s">
        <v>318</v>
      </c>
      <c r="CT10" s="68">
        <v>45159</v>
      </c>
      <c r="CU10" s="69" t="s">
        <v>466</v>
      </c>
      <c r="CV10" s="69" t="s">
        <v>467</v>
      </c>
      <c r="CW10" s="68" t="s">
        <v>168</v>
      </c>
      <c r="CX10" s="68">
        <v>44908</v>
      </c>
      <c r="CY10" s="69" t="s">
        <v>471</v>
      </c>
      <c r="CZ10" s="69" t="s">
        <v>468</v>
      </c>
      <c r="DA10" s="69" t="s">
        <v>197</v>
      </c>
      <c r="DB10" s="69">
        <v>447609.94</v>
      </c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</row>
    <row r="11" spans="1:1477" s="69" customFormat="1">
      <c r="B11" s="69" t="s">
        <v>129</v>
      </c>
      <c r="C11" s="69" t="s">
        <v>189</v>
      </c>
      <c r="D11" s="69" t="s">
        <v>190</v>
      </c>
      <c r="E11" s="68">
        <v>44433</v>
      </c>
      <c r="F11" s="69" t="s">
        <v>466</v>
      </c>
      <c r="G11" s="69" t="s">
        <v>472</v>
      </c>
      <c r="H11" s="69">
        <v>1</v>
      </c>
      <c r="I11" s="69">
        <v>3</v>
      </c>
      <c r="J11" s="69">
        <v>107</v>
      </c>
      <c r="K11" s="69">
        <v>259</v>
      </c>
      <c r="L11" s="69">
        <v>259</v>
      </c>
      <c r="M11" s="186">
        <f t="shared" si="0"/>
        <v>1.1682242990654206</v>
      </c>
      <c r="N11" s="69">
        <f t="shared" si="1"/>
        <v>1</v>
      </c>
      <c r="O11" s="69">
        <v>0</v>
      </c>
      <c r="P11" s="69">
        <v>0</v>
      </c>
      <c r="Q11" s="69">
        <v>0</v>
      </c>
      <c r="R11" s="69">
        <v>44</v>
      </c>
      <c r="S11" s="69">
        <v>108</v>
      </c>
      <c r="T11" s="190">
        <v>1045874</v>
      </c>
      <c r="U11" s="190">
        <v>41345</v>
      </c>
      <c r="V11" s="190">
        <v>1004529</v>
      </c>
      <c r="W11" s="190">
        <v>1076047</v>
      </c>
      <c r="X11" s="190">
        <v>1015157</v>
      </c>
      <c r="Y11" s="190">
        <v>0</v>
      </c>
      <c r="Z11" s="190">
        <v>0</v>
      </c>
      <c r="AA11" s="190">
        <v>0</v>
      </c>
      <c r="AB11" s="190">
        <v>1015157</v>
      </c>
      <c r="AC11" s="190">
        <v>994639</v>
      </c>
      <c r="AD11" s="186">
        <f t="shared" si="2"/>
        <v>0.9901545898625127</v>
      </c>
      <c r="AE11" s="69">
        <f t="shared" si="3"/>
        <v>1</v>
      </c>
      <c r="AF11" s="190">
        <v>0</v>
      </c>
      <c r="AG11" s="190">
        <v>30174</v>
      </c>
      <c r="AH11" s="69">
        <v>114</v>
      </c>
      <c r="AI11" s="69">
        <v>20</v>
      </c>
      <c r="AJ11" s="69">
        <v>0</v>
      </c>
      <c r="AK11" s="69">
        <v>0</v>
      </c>
      <c r="AL11" s="80">
        <v>10825</v>
      </c>
      <c r="AM11" s="80">
        <v>0</v>
      </c>
      <c r="AN11" s="69">
        <v>0</v>
      </c>
      <c r="AO11" s="69">
        <v>0</v>
      </c>
      <c r="AP11" s="80">
        <v>0</v>
      </c>
      <c r="AQ11" s="80">
        <v>0</v>
      </c>
      <c r="AR11" s="69">
        <v>0</v>
      </c>
      <c r="AS11" s="69">
        <v>0</v>
      </c>
      <c r="AT11" s="80">
        <v>0</v>
      </c>
      <c r="AU11" s="80">
        <v>0</v>
      </c>
      <c r="AV11" s="69">
        <v>0</v>
      </c>
      <c r="AW11" s="69">
        <v>0</v>
      </c>
      <c r="AX11" s="80">
        <v>0</v>
      </c>
      <c r="AY11" s="80">
        <v>0</v>
      </c>
      <c r="AZ11" s="69">
        <v>0</v>
      </c>
      <c r="BA11" s="69">
        <v>0</v>
      </c>
      <c r="BB11" s="80">
        <v>0</v>
      </c>
      <c r="BC11" s="80">
        <v>0</v>
      </c>
      <c r="BD11" s="69">
        <v>0</v>
      </c>
      <c r="BE11" s="69">
        <v>0</v>
      </c>
      <c r="BF11" s="80">
        <v>0</v>
      </c>
      <c r="BG11" s="80">
        <v>0</v>
      </c>
      <c r="BH11" s="69">
        <v>0</v>
      </c>
      <c r="BI11" s="69">
        <v>0</v>
      </c>
      <c r="BJ11" s="80">
        <v>0</v>
      </c>
      <c r="BK11" s="80">
        <v>0</v>
      </c>
      <c r="BL11" s="69">
        <v>0</v>
      </c>
      <c r="BM11" s="69">
        <v>0</v>
      </c>
      <c r="BN11" s="80">
        <v>0</v>
      </c>
      <c r="BO11" s="80">
        <v>0</v>
      </c>
      <c r="BP11" s="69">
        <v>0</v>
      </c>
      <c r="BQ11" s="69">
        <v>0</v>
      </c>
      <c r="BR11" s="80">
        <v>0</v>
      </c>
      <c r="BS11" s="80">
        <v>0</v>
      </c>
      <c r="BT11" s="69">
        <v>0</v>
      </c>
      <c r="BU11" s="69">
        <v>0</v>
      </c>
      <c r="BV11" s="80">
        <v>0</v>
      </c>
      <c r="BW11" s="80">
        <v>0</v>
      </c>
      <c r="BX11" s="69">
        <v>0</v>
      </c>
      <c r="BY11" s="213">
        <v>0</v>
      </c>
      <c r="BZ11" s="80">
        <v>0</v>
      </c>
      <c r="CA11" s="80">
        <v>0</v>
      </c>
      <c r="CB11" s="69">
        <v>0</v>
      </c>
      <c r="CC11" s="69">
        <v>0</v>
      </c>
      <c r="CD11" s="80">
        <v>0</v>
      </c>
      <c r="CE11" s="80">
        <v>0</v>
      </c>
      <c r="CF11" s="69">
        <v>0</v>
      </c>
      <c r="CG11" s="69">
        <v>0</v>
      </c>
      <c r="CH11" s="80">
        <v>0</v>
      </c>
      <c r="CI11" s="80">
        <v>0</v>
      </c>
      <c r="CJ11" s="69">
        <v>0</v>
      </c>
      <c r="CK11" s="69">
        <v>0</v>
      </c>
      <c r="CL11" s="80">
        <v>10825</v>
      </c>
      <c r="CM11" s="80">
        <v>0</v>
      </c>
      <c r="CN11" s="69" t="s">
        <v>344</v>
      </c>
      <c r="CO11" s="69" t="s">
        <v>345</v>
      </c>
      <c r="CP11" s="69" t="s">
        <v>318</v>
      </c>
      <c r="CQ11" s="69" t="s">
        <v>318</v>
      </c>
      <c r="CR11" s="69" t="s">
        <v>318</v>
      </c>
      <c r="CS11" s="69" t="s">
        <v>318</v>
      </c>
      <c r="CT11" s="68">
        <v>45138</v>
      </c>
      <c r="CU11" s="69" t="s">
        <v>466</v>
      </c>
      <c r="CV11" s="69" t="s">
        <v>467</v>
      </c>
      <c r="CW11" s="68" t="s">
        <v>168</v>
      </c>
      <c r="CX11" s="68">
        <v>45005</v>
      </c>
      <c r="CY11" s="69" t="s">
        <v>470</v>
      </c>
      <c r="CZ11" s="69" t="s">
        <v>468</v>
      </c>
      <c r="DA11" s="69" t="s">
        <v>198</v>
      </c>
      <c r="DB11" s="69">
        <v>898648.05</v>
      </c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</row>
    <row r="12" spans="1:1477" s="69" customFormat="1">
      <c r="B12" s="69" t="s">
        <v>129</v>
      </c>
      <c r="C12" s="69" t="s">
        <v>191</v>
      </c>
      <c r="D12" s="69" t="s">
        <v>192</v>
      </c>
      <c r="E12" s="68">
        <v>44615</v>
      </c>
      <c r="F12" s="69" t="s">
        <v>470</v>
      </c>
      <c r="G12" s="69" t="s">
        <v>472</v>
      </c>
      <c r="H12" s="69">
        <v>1</v>
      </c>
      <c r="I12" s="69">
        <v>1</v>
      </c>
      <c r="J12" s="69">
        <v>97</v>
      </c>
      <c r="K12" s="69">
        <v>129</v>
      </c>
      <c r="L12" s="69">
        <v>129</v>
      </c>
      <c r="M12" s="186">
        <f t="shared" si="0"/>
        <v>1</v>
      </c>
      <c r="N12" s="69">
        <f t="shared" si="1"/>
        <v>1</v>
      </c>
      <c r="O12" s="69">
        <v>0</v>
      </c>
      <c r="P12" s="69">
        <v>0</v>
      </c>
      <c r="Q12" s="69">
        <v>0</v>
      </c>
      <c r="R12" s="69">
        <v>32</v>
      </c>
      <c r="S12" s="69">
        <v>0</v>
      </c>
      <c r="T12" s="190">
        <v>560933</v>
      </c>
      <c r="U12" s="190">
        <v>21933</v>
      </c>
      <c r="V12" s="190">
        <v>539000</v>
      </c>
      <c r="W12" s="190">
        <v>623460</v>
      </c>
      <c r="X12" s="190">
        <v>604533</v>
      </c>
      <c r="Y12" s="190">
        <v>0</v>
      </c>
      <c r="Z12" s="190">
        <v>0</v>
      </c>
      <c r="AA12" s="190">
        <v>0</v>
      </c>
      <c r="AB12" s="190">
        <v>604533</v>
      </c>
      <c r="AC12" s="190">
        <v>604533</v>
      </c>
      <c r="AD12" s="186">
        <f t="shared" si="2"/>
        <v>1.1215825602968461</v>
      </c>
      <c r="AE12" s="69">
        <f t="shared" si="3"/>
        <v>0</v>
      </c>
      <c r="AF12" s="190">
        <v>0</v>
      </c>
      <c r="AG12" s="190">
        <v>62527</v>
      </c>
      <c r="AH12" s="69">
        <v>31</v>
      </c>
      <c r="AI12" s="69">
        <v>1</v>
      </c>
      <c r="AJ12" s="69">
        <v>0</v>
      </c>
      <c r="AK12" s="69">
        <v>0</v>
      </c>
      <c r="AL12" s="80">
        <v>0</v>
      </c>
      <c r="AM12" s="80">
        <v>0</v>
      </c>
      <c r="AN12" s="69">
        <v>0</v>
      </c>
      <c r="AO12" s="69">
        <v>0</v>
      </c>
      <c r="AP12" s="80">
        <v>62527</v>
      </c>
      <c r="AQ12" s="80">
        <v>0</v>
      </c>
      <c r="AR12" s="69">
        <v>0</v>
      </c>
      <c r="AS12" s="69">
        <v>0</v>
      </c>
      <c r="AT12" s="80">
        <v>0</v>
      </c>
      <c r="AU12" s="80">
        <v>0</v>
      </c>
      <c r="AV12" s="69">
        <v>0</v>
      </c>
      <c r="AW12" s="69">
        <v>0</v>
      </c>
      <c r="AX12" s="80">
        <v>0</v>
      </c>
      <c r="AY12" s="80">
        <v>0</v>
      </c>
      <c r="AZ12" s="69">
        <v>0</v>
      </c>
      <c r="BA12" s="69">
        <v>0</v>
      </c>
      <c r="BB12" s="80">
        <v>0</v>
      </c>
      <c r="BC12" s="80">
        <v>0</v>
      </c>
      <c r="BD12" s="69">
        <v>0</v>
      </c>
      <c r="BE12" s="69">
        <v>0</v>
      </c>
      <c r="BF12" s="80">
        <v>3006</v>
      </c>
      <c r="BG12" s="80">
        <v>0</v>
      </c>
      <c r="BH12" s="69">
        <v>0</v>
      </c>
      <c r="BI12" s="69">
        <v>0</v>
      </c>
      <c r="BJ12" s="80">
        <v>0</v>
      </c>
      <c r="BK12" s="80">
        <v>0</v>
      </c>
      <c r="BL12" s="69">
        <v>0</v>
      </c>
      <c r="BM12" s="69">
        <v>0</v>
      </c>
      <c r="BN12" s="80">
        <v>0</v>
      </c>
      <c r="BO12" s="80">
        <v>0</v>
      </c>
      <c r="BP12" s="69">
        <v>0</v>
      </c>
      <c r="BQ12" s="69">
        <v>0</v>
      </c>
      <c r="BR12" s="80">
        <v>0</v>
      </c>
      <c r="BS12" s="80">
        <v>0</v>
      </c>
      <c r="BT12" s="69">
        <v>0</v>
      </c>
      <c r="BU12" s="69">
        <v>0</v>
      </c>
      <c r="BV12" s="80">
        <v>0</v>
      </c>
      <c r="BW12" s="80">
        <v>0</v>
      </c>
      <c r="BX12" s="69">
        <v>0</v>
      </c>
      <c r="BY12" s="213">
        <v>0</v>
      </c>
      <c r="BZ12" s="80">
        <v>0</v>
      </c>
      <c r="CA12" s="80">
        <v>0</v>
      </c>
      <c r="CB12" s="69">
        <v>0</v>
      </c>
      <c r="CC12" s="69">
        <v>0</v>
      </c>
      <c r="CD12" s="80">
        <v>0</v>
      </c>
      <c r="CE12" s="80">
        <v>0</v>
      </c>
      <c r="CF12" s="69">
        <v>0</v>
      </c>
      <c r="CG12" s="69">
        <v>0</v>
      </c>
      <c r="CH12" s="80">
        <v>0</v>
      </c>
      <c r="CI12" s="80">
        <v>0</v>
      </c>
      <c r="CJ12" s="69">
        <v>0</v>
      </c>
      <c r="CK12" s="69">
        <v>0</v>
      </c>
      <c r="CL12" s="80">
        <v>65533</v>
      </c>
      <c r="CM12" s="80">
        <v>0</v>
      </c>
      <c r="CN12" s="69" t="s">
        <v>346</v>
      </c>
      <c r="CO12" s="69" t="s">
        <v>347</v>
      </c>
      <c r="CP12" s="69" t="s">
        <v>318</v>
      </c>
      <c r="CQ12" s="69" t="s">
        <v>318</v>
      </c>
      <c r="CR12" s="69" t="s">
        <v>318</v>
      </c>
      <c r="CS12" s="69" t="s">
        <v>318</v>
      </c>
      <c r="CT12" s="68">
        <v>45194</v>
      </c>
      <c r="CU12" s="69" t="s">
        <v>466</v>
      </c>
      <c r="CV12" s="69" t="s">
        <v>467</v>
      </c>
      <c r="CW12" s="68" t="s">
        <v>168</v>
      </c>
      <c r="CX12" s="68">
        <v>45061</v>
      </c>
      <c r="CY12" s="69" t="s">
        <v>464</v>
      </c>
      <c r="CZ12" s="69" t="s">
        <v>468</v>
      </c>
      <c r="DA12" s="69" t="s">
        <v>199</v>
      </c>
      <c r="DB12" s="69">
        <v>517232.45</v>
      </c>
      <c r="DC12" s="69" t="s">
        <v>321</v>
      </c>
      <c r="DD12" s="69" t="s">
        <v>322</v>
      </c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</row>
    <row r="13" spans="1:1477" s="69" customFormat="1">
      <c r="B13" s="69" t="s">
        <v>129</v>
      </c>
      <c r="C13" s="69" t="s">
        <v>279</v>
      </c>
      <c r="D13" s="69" t="s">
        <v>280</v>
      </c>
      <c r="E13" s="68">
        <v>44706</v>
      </c>
      <c r="F13" s="69" t="s">
        <v>464</v>
      </c>
      <c r="G13" s="69" t="s">
        <v>472</v>
      </c>
      <c r="H13" s="69">
        <v>1</v>
      </c>
      <c r="I13" s="69">
        <v>2</v>
      </c>
      <c r="J13" s="69">
        <v>215</v>
      </c>
      <c r="K13" s="69">
        <v>280</v>
      </c>
      <c r="L13" s="69">
        <v>272</v>
      </c>
      <c r="M13" s="186">
        <f t="shared" si="0"/>
        <v>0.96279069767441861</v>
      </c>
      <c r="N13" s="69">
        <f t="shared" si="1"/>
        <v>1</v>
      </c>
      <c r="O13" s="69">
        <v>8</v>
      </c>
      <c r="P13" s="69">
        <v>0</v>
      </c>
      <c r="Q13" s="69">
        <v>0</v>
      </c>
      <c r="R13" s="69">
        <v>65</v>
      </c>
      <c r="S13" s="69">
        <v>0</v>
      </c>
      <c r="T13" s="190">
        <v>4197476</v>
      </c>
      <c r="U13" s="190">
        <v>50000</v>
      </c>
      <c r="V13" s="190">
        <v>4147476</v>
      </c>
      <c r="W13" s="190">
        <v>4197476</v>
      </c>
      <c r="X13" s="190">
        <v>3945832</v>
      </c>
      <c r="Y13" s="190">
        <v>0</v>
      </c>
      <c r="Z13" s="190">
        <v>0</v>
      </c>
      <c r="AA13" s="190">
        <v>0</v>
      </c>
      <c r="AB13" s="190">
        <v>3945832</v>
      </c>
      <c r="AC13" s="190">
        <v>3902393</v>
      </c>
      <c r="AD13" s="186">
        <f t="shared" si="2"/>
        <v>0.94090791604339608</v>
      </c>
      <c r="AE13" s="69">
        <f t="shared" si="3"/>
        <v>1</v>
      </c>
      <c r="AF13" s="190">
        <v>-43439</v>
      </c>
      <c r="AG13" s="190">
        <v>0</v>
      </c>
      <c r="AH13" s="69">
        <v>47</v>
      </c>
      <c r="AI13" s="69">
        <v>18</v>
      </c>
      <c r="AJ13" s="69">
        <v>0</v>
      </c>
      <c r="AK13" s="69">
        <v>0</v>
      </c>
      <c r="AL13" s="80">
        <v>0</v>
      </c>
      <c r="AM13" s="80">
        <v>0</v>
      </c>
      <c r="AN13" s="69">
        <v>0</v>
      </c>
      <c r="AO13" s="69">
        <v>0</v>
      </c>
      <c r="AP13" s="80">
        <v>12995</v>
      </c>
      <c r="AQ13" s="80">
        <v>0</v>
      </c>
      <c r="AR13" s="69">
        <v>0</v>
      </c>
      <c r="AS13" s="69">
        <v>0</v>
      </c>
      <c r="AT13" s="80">
        <v>0</v>
      </c>
      <c r="AU13" s="80">
        <v>0</v>
      </c>
      <c r="AV13" s="69">
        <v>0</v>
      </c>
      <c r="AW13" s="69">
        <v>0</v>
      </c>
      <c r="AX13" s="80">
        <v>0</v>
      </c>
      <c r="AY13" s="80">
        <v>0</v>
      </c>
      <c r="AZ13" s="69">
        <v>0</v>
      </c>
      <c r="BA13" s="69">
        <v>0</v>
      </c>
      <c r="BB13" s="80">
        <v>0</v>
      </c>
      <c r="BC13" s="80">
        <v>0</v>
      </c>
      <c r="BD13" s="69">
        <v>0</v>
      </c>
      <c r="BE13" s="69">
        <v>0</v>
      </c>
      <c r="BF13" s="80">
        <v>0</v>
      </c>
      <c r="BG13" s="80">
        <v>0</v>
      </c>
      <c r="BH13" s="69">
        <v>0</v>
      </c>
      <c r="BI13" s="69">
        <v>0</v>
      </c>
      <c r="BJ13" s="80">
        <v>0</v>
      </c>
      <c r="BK13" s="80">
        <v>0</v>
      </c>
      <c r="BL13" s="69">
        <v>0</v>
      </c>
      <c r="BM13" s="69">
        <v>0</v>
      </c>
      <c r="BN13" s="80">
        <v>0</v>
      </c>
      <c r="BO13" s="80">
        <v>0</v>
      </c>
      <c r="BP13" s="69">
        <v>0</v>
      </c>
      <c r="BQ13" s="69">
        <v>0</v>
      </c>
      <c r="BR13" s="80">
        <v>0</v>
      </c>
      <c r="BS13" s="80">
        <v>0</v>
      </c>
      <c r="BT13" s="69">
        <v>0</v>
      </c>
      <c r="BU13" s="69">
        <v>0</v>
      </c>
      <c r="BV13" s="80">
        <v>0</v>
      </c>
      <c r="BW13" s="80">
        <v>0</v>
      </c>
      <c r="BX13" s="69">
        <v>0</v>
      </c>
      <c r="BY13" s="213">
        <v>0</v>
      </c>
      <c r="BZ13" s="80">
        <v>0</v>
      </c>
      <c r="CA13" s="80">
        <v>0</v>
      </c>
      <c r="CB13" s="69">
        <v>0</v>
      </c>
      <c r="CC13" s="69">
        <v>0</v>
      </c>
      <c r="CD13" s="80">
        <v>0</v>
      </c>
      <c r="CE13" s="80">
        <v>0</v>
      </c>
      <c r="CF13" s="69">
        <v>0</v>
      </c>
      <c r="CG13" s="69">
        <v>0</v>
      </c>
      <c r="CH13" s="80">
        <v>0</v>
      </c>
      <c r="CI13" s="80">
        <v>0</v>
      </c>
      <c r="CJ13" s="69">
        <v>0</v>
      </c>
      <c r="CK13" s="69">
        <v>0</v>
      </c>
      <c r="CL13" s="80">
        <v>12995</v>
      </c>
      <c r="CM13" s="80">
        <v>0</v>
      </c>
      <c r="CN13" s="69" t="s">
        <v>348</v>
      </c>
      <c r="CO13" s="69" t="s">
        <v>349</v>
      </c>
      <c r="CP13" s="69" t="s">
        <v>318</v>
      </c>
      <c r="CQ13" s="69" t="s">
        <v>318</v>
      </c>
      <c r="CR13" s="69" t="s">
        <v>318</v>
      </c>
      <c r="CS13" s="69" t="s">
        <v>318</v>
      </c>
      <c r="CT13" s="68">
        <v>45134</v>
      </c>
      <c r="CU13" s="69" t="s">
        <v>466</v>
      </c>
      <c r="CV13" s="69" t="s">
        <v>467</v>
      </c>
      <c r="CW13" s="68" t="s">
        <v>168</v>
      </c>
      <c r="CX13" s="68">
        <v>45099</v>
      </c>
      <c r="CY13" s="69" t="s">
        <v>464</v>
      </c>
      <c r="CZ13" s="69" t="s">
        <v>468</v>
      </c>
      <c r="DA13" s="69" t="s">
        <v>199</v>
      </c>
      <c r="DB13" s="69">
        <v>4322110.9400000004</v>
      </c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</row>
    <row r="14" spans="1:1477" s="69" customFormat="1">
      <c r="B14" s="69" t="s">
        <v>129</v>
      </c>
      <c r="C14" s="69" t="s">
        <v>350</v>
      </c>
      <c r="D14" s="69" t="s">
        <v>473</v>
      </c>
      <c r="E14" s="68">
        <v>44496</v>
      </c>
      <c r="F14" s="69" t="s">
        <v>471</v>
      </c>
      <c r="G14" s="69" t="s">
        <v>472</v>
      </c>
      <c r="H14" s="69">
        <v>2</v>
      </c>
      <c r="I14" s="69">
        <v>0</v>
      </c>
      <c r="J14" s="69">
        <v>130</v>
      </c>
      <c r="K14" s="69">
        <v>175</v>
      </c>
      <c r="L14" s="69">
        <v>175</v>
      </c>
      <c r="M14" s="186">
        <f t="shared" si="0"/>
        <v>1</v>
      </c>
      <c r="N14" s="69">
        <f t="shared" si="1"/>
        <v>1</v>
      </c>
      <c r="O14" s="69">
        <v>0</v>
      </c>
      <c r="P14" s="69">
        <v>0</v>
      </c>
      <c r="Q14" s="69">
        <v>0</v>
      </c>
      <c r="R14" s="69">
        <v>45</v>
      </c>
      <c r="S14" s="69">
        <v>0</v>
      </c>
      <c r="T14" s="190">
        <v>461461</v>
      </c>
      <c r="U14" s="190">
        <v>21100</v>
      </c>
      <c r="V14" s="190">
        <v>440361</v>
      </c>
      <c r="W14" s="190">
        <v>461461</v>
      </c>
      <c r="X14" s="190">
        <v>428726</v>
      </c>
      <c r="Y14" s="190">
        <v>0</v>
      </c>
      <c r="Z14" s="190">
        <v>0</v>
      </c>
      <c r="AA14" s="190">
        <v>0</v>
      </c>
      <c r="AB14" s="190">
        <v>428726</v>
      </c>
      <c r="AC14" s="190">
        <v>428726</v>
      </c>
      <c r="AD14" s="186">
        <f t="shared" si="2"/>
        <v>0.97357849582501632</v>
      </c>
      <c r="AE14" s="69">
        <f t="shared" si="3"/>
        <v>1</v>
      </c>
      <c r="AF14" s="190">
        <v>0</v>
      </c>
      <c r="AG14" s="190">
        <v>0</v>
      </c>
      <c r="AH14" s="69">
        <v>29</v>
      </c>
      <c r="AI14" s="69">
        <v>16</v>
      </c>
      <c r="AJ14" s="69">
        <v>0</v>
      </c>
      <c r="AK14" s="69">
        <v>0</v>
      </c>
      <c r="AL14" s="80">
        <v>0</v>
      </c>
      <c r="AM14" s="80">
        <v>0</v>
      </c>
      <c r="AN14" s="69">
        <v>0</v>
      </c>
      <c r="AO14" s="69">
        <v>0</v>
      </c>
      <c r="AP14" s="80">
        <v>0</v>
      </c>
      <c r="AQ14" s="80">
        <v>0</v>
      </c>
      <c r="AR14" s="69">
        <v>0</v>
      </c>
      <c r="AS14" s="69">
        <v>0</v>
      </c>
      <c r="AT14" s="80">
        <v>0</v>
      </c>
      <c r="AU14" s="80">
        <v>0</v>
      </c>
      <c r="AV14" s="69">
        <v>0</v>
      </c>
      <c r="AW14" s="69">
        <v>0</v>
      </c>
      <c r="AX14" s="80">
        <v>0</v>
      </c>
      <c r="AY14" s="80">
        <v>0</v>
      </c>
      <c r="AZ14" s="69">
        <v>0</v>
      </c>
      <c r="BA14" s="69">
        <v>0</v>
      </c>
      <c r="BB14" s="80">
        <v>0</v>
      </c>
      <c r="BC14" s="80">
        <v>0</v>
      </c>
      <c r="BD14" s="69">
        <v>0</v>
      </c>
      <c r="BE14" s="69">
        <v>0</v>
      </c>
      <c r="BF14" s="80">
        <v>0</v>
      </c>
      <c r="BG14" s="80">
        <v>0</v>
      </c>
      <c r="BH14" s="69">
        <v>0</v>
      </c>
      <c r="BI14" s="69">
        <v>0</v>
      </c>
      <c r="BJ14" s="80">
        <v>0</v>
      </c>
      <c r="BK14" s="80">
        <v>0</v>
      </c>
      <c r="BL14" s="69">
        <v>0</v>
      </c>
      <c r="BM14" s="69">
        <v>0</v>
      </c>
      <c r="BN14" s="80">
        <v>0</v>
      </c>
      <c r="BO14" s="80">
        <v>0</v>
      </c>
      <c r="BP14" s="69">
        <v>0</v>
      </c>
      <c r="BQ14" s="69">
        <v>0</v>
      </c>
      <c r="BR14" s="80">
        <v>0</v>
      </c>
      <c r="BS14" s="80">
        <v>0</v>
      </c>
      <c r="BT14" s="69">
        <v>0</v>
      </c>
      <c r="BU14" s="69">
        <v>0</v>
      </c>
      <c r="BV14" s="80">
        <v>0</v>
      </c>
      <c r="BW14" s="80">
        <v>0</v>
      </c>
      <c r="BX14" s="69">
        <v>0</v>
      </c>
      <c r="BY14" s="213">
        <v>0</v>
      </c>
      <c r="BZ14" s="80">
        <v>0</v>
      </c>
      <c r="CA14" s="80">
        <v>0</v>
      </c>
      <c r="CB14" s="69">
        <v>0</v>
      </c>
      <c r="CC14" s="69">
        <v>0</v>
      </c>
      <c r="CD14" s="80">
        <v>0</v>
      </c>
      <c r="CE14" s="80">
        <v>0</v>
      </c>
      <c r="CF14" s="69">
        <v>0</v>
      </c>
      <c r="CG14" s="69">
        <v>0</v>
      </c>
      <c r="CH14" s="80">
        <v>0</v>
      </c>
      <c r="CI14" s="80">
        <v>0</v>
      </c>
      <c r="CJ14" s="69">
        <v>0</v>
      </c>
      <c r="CK14" s="69">
        <v>0</v>
      </c>
      <c r="CL14" s="80">
        <v>0</v>
      </c>
      <c r="CM14" s="80">
        <v>0</v>
      </c>
      <c r="CN14" s="69" t="s">
        <v>342</v>
      </c>
      <c r="CO14" s="69" t="s">
        <v>343</v>
      </c>
      <c r="CP14" s="69" t="s">
        <v>318</v>
      </c>
      <c r="CQ14" s="69" t="s">
        <v>318</v>
      </c>
      <c r="CR14" s="69" t="s">
        <v>318</v>
      </c>
      <c r="CS14" s="69" t="s">
        <v>318</v>
      </c>
      <c r="CT14" s="68">
        <v>45166</v>
      </c>
      <c r="CU14" s="69" t="s">
        <v>466</v>
      </c>
      <c r="CV14" s="69" t="s">
        <v>467</v>
      </c>
      <c r="CW14" s="68" t="s">
        <v>168</v>
      </c>
      <c r="CX14" s="68">
        <v>44991</v>
      </c>
      <c r="CY14" s="69" t="s">
        <v>470</v>
      </c>
      <c r="CZ14" s="69" t="s">
        <v>468</v>
      </c>
      <c r="DA14" s="69" t="s">
        <v>197</v>
      </c>
      <c r="DB14" s="69">
        <v>438393.45</v>
      </c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</row>
    <row r="15" spans="1:1477" s="5" customFormat="1" ht="12" customHeight="1" thickBot="1">
      <c r="B15" s="75"/>
      <c r="C15" s="75"/>
      <c r="D15" s="75"/>
      <c r="E15" s="68"/>
      <c r="F15" s="75"/>
      <c r="G15" s="75"/>
      <c r="H15" s="69"/>
      <c r="I15" s="76"/>
      <c r="J15" s="76"/>
      <c r="K15" s="76"/>
      <c r="L15" s="76"/>
      <c r="M15" s="140"/>
      <c r="N15" s="69"/>
      <c r="O15" s="76"/>
      <c r="P15" s="76"/>
      <c r="Q15" s="76"/>
      <c r="R15" s="76"/>
      <c r="S15" s="76"/>
      <c r="T15" s="77"/>
      <c r="U15" s="77"/>
      <c r="V15" s="77"/>
      <c r="W15" s="77"/>
      <c r="X15" s="77"/>
      <c r="Y15" s="190"/>
      <c r="Z15" s="190"/>
      <c r="AA15" s="190"/>
      <c r="AB15" s="190"/>
      <c r="AC15" s="190"/>
      <c r="AD15" s="140"/>
      <c r="AE15" s="69"/>
      <c r="AF15" s="190"/>
      <c r="AG15" s="190"/>
      <c r="AH15" s="76"/>
      <c r="AI15" s="76"/>
      <c r="AJ15" s="78"/>
      <c r="AK15" s="78"/>
      <c r="AL15" s="80"/>
      <c r="AM15" s="80"/>
      <c r="AN15" s="78"/>
      <c r="AO15" s="78"/>
      <c r="AP15" s="80"/>
      <c r="AQ15" s="80"/>
      <c r="AR15" s="78"/>
      <c r="AS15" s="78"/>
      <c r="AT15" s="80"/>
      <c r="AU15" s="80"/>
      <c r="AV15" s="78"/>
      <c r="AW15" s="78"/>
      <c r="AX15" s="80"/>
      <c r="AY15" s="80"/>
      <c r="AZ15" s="78"/>
      <c r="BA15" s="78"/>
      <c r="BB15" s="80"/>
      <c r="BC15" s="80"/>
      <c r="BD15" s="78"/>
      <c r="BE15" s="78"/>
      <c r="BF15" s="80"/>
      <c r="BG15" s="80"/>
      <c r="BH15" s="78"/>
      <c r="BI15" s="78"/>
      <c r="BJ15" s="80"/>
      <c r="BK15" s="80"/>
      <c r="BL15" s="78"/>
      <c r="BM15" s="78"/>
      <c r="BN15" s="80"/>
      <c r="BO15" s="80"/>
      <c r="BP15" s="78"/>
      <c r="BQ15" s="78"/>
      <c r="BR15" s="80"/>
      <c r="BS15" s="80"/>
      <c r="BT15" s="78"/>
      <c r="BU15" s="78"/>
      <c r="BV15" s="80"/>
      <c r="BW15" s="80"/>
      <c r="BX15" s="78"/>
      <c r="BY15" s="214"/>
      <c r="BZ15" s="80"/>
      <c r="CA15" s="80"/>
      <c r="CB15" s="78"/>
      <c r="CC15" s="78"/>
      <c r="CD15" s="80"/>
      <c r="CE15" s="80"/>
      <c r="CF15" s="78"/>
      <c r="CG15" s="78"/>
      <c r="CH15" s="80"/>
      <c r="CI15" s="80"/>
      <c r="CJ15" s="78"/>
      <c r="CK15" s="78"/>
      <c r="CL15" s="80"/>
      <c r="CM15" s="80"/>
      <c r="CN15" s="79"/>
      <c r="CO15" s="79"/>
      <c r="CP15" s="79"/>
      <c r="CQ15" s="79"/>
      <c r="CR15" s="79"/>
      <c r="CS15" s="79"/>
      <c r="CT15" s="68"/>
      <c r="CU15" s="75"/>
      <c r="CV15" s="75"/>
      <c r="CW15" s="68"/>
      <c r="CX15" s="68"/>
      <c r="CY15" s="75"/>
      <c r="CZ15" s="75"/>
      <c r="DA15" s="75"/>
      <c r="DB15" s="77"/>
      <c r="DC15" s="76"/>
      <c r="DD15" s="211"/>
    </row>
    <row r="16" spans="1:1477" s="6" customFormat="1" ht="24" customHeight="1" thickTop="1" thickBot="1">
      <c r="B16" s="257" t="s">
        <v>510</v>
      </c>
      <c r="C16" s="258"/>
      <c r="D16" s="259"/>
      <c r="E16" s="110"/>
      <c r="F16" s="111"/>
      <c r="G16" s="141">
        <f>IF(B3="","",ROWS(B3:B15)-1)</f>
        <v>12</v>
      </c>
      <c r="H16" s="112">
        <f>SUM(H3:H15)</f>
        <v>24</v>
      </c>
      <c r="I16" s="112">
        <f>SUM(I3:I15)</f>
        <v>51</v>
      </c>
      <c r="J16" s="112">
        <f>SUM(J3:J15)</f>
        <v>2929</v>
      </c>
      <c r="K16" s="112">
        <f>SUM(K3:K15)</f>
        <v>4437</v>
      </c>
      <c r="L16" s="112">
        <f>SUM(L3:L15)</f>
        <v>4822</v>
      </c>
      <c r="M16" s="142">
        <f>IF(G16="",0,N16/G16)</f>
        <v>0.58333333333333337</v>
      </c>
      <c r="N16" s="112">
        <f t="shared" ref="N16:AC16" si="4">SUM(N3:N15)</f>
        <v>7</v>
      </c>
      <c r="O16" s="112">
        <f t="shared" si="4"/>
        <v>-385</v>
      </c>
      <c r="P16" s="113">
        <f t="shared" si="4"/>
        <v>461</v>
      </c>
      <c r="Q16" s="113">
        <f t="shared" si="4"/>
        <v>0</v>
      </c>
      <c r="R16" s="112">
        <f t="shared" si="4"/>
        <v>1176</v>
      </c>
      <c r="S16" s="112">
        <f t="shared" si="4"/>
        <v>332</v>
      </c>
      <c r="T16" s="114">
        <f t="shared" si="4"/>
        <v>76427290</v>
      </c>
      <c r="U16" s="114">
        <f t="shared" si="4"/>
        <v>659643</v>
      </c>
      <c r="V16" s="114">
        <f t="shared" si="4"/>
        <v>75767647</v>
      </c>
      <c r="W16" s="114">
        <f t="shared" si="4"/>
        <v>79680885</v>
      </c>
      <c r="X16" s="114">
        <f t="shared" si="4"/>
        <v>79324637</v>
      </c>
      <c r="Y16" s="114">
        <f t="shared" si="4"/>
        <v>0</v>
      </c>
      <c r="Z16" s="114">
        <f t="shared" si="4"/>
        <v>0</v>
      </c>
      <c r="AA16" s="114">
        <f t="shared" si="4"/>
        <v>0</v>
      </c>
      <c r="AB16" s="114">
        <f t="shared" si="4"/>
        <v>79324637</v>
      </c>
      <c r="AC16" s="114">
        <f t="shared" si="4"/>
        <v>80677636</v>
      </c>
      <c r="AD16" s="142">
        <f>IF(G16="",0,AE16/G16)</f>
        <v>0.58333333333333337</v>
      </c>
      <c r="AE16" s="144">
        <f t="shared" ref="AE16:CM16" si="5">SUM(AE3:AE15)</f>
        <v>7</v>
      </c>
      <c r="AF16" s="114">
        <f t="shared" si="5"/>
        <v>3280495</v>
      </c>
      <c r="AG16" s="114">
        <f t="shared" si="5"/>
        <v>3253596</v>
      </c>
      <c r="AH16" s="115">
        <f t="shared" si="5"/>
        <v>915</v>
      </c>
      <c r="AI16" s="115">
        <f t="shared" si="5"/>
        <v>261</v>
      </c>
      <c r="AJ16" s="115">
        <f t="shared" si="5"/>
        <v>0</v>
      </c>
      <c r="AK16" s="115">
        <f t="shared" si="5"/>
        <v>116</v>
      </c>
      <c r="AL16" s="114">
        <f t="shared" si="5"/>
        <v>1078406</v>
      </c>
      <c r="AM16" s="114">
        <f t="shared" si="5"/>
        <v>174650</v>
      </c>
      <c r="AN16" s="115">
        <f t="shared" si="5"/>
        <v>81</v>
      </c>
      <c r="AO16" s="115">
        <f t="shared" si="5"/>
        <v>64</v>
      </c>
      <c r="AP16" s="114">
        <f t="shared" si="5"/>
        <v>1395799</v>
      </c>
      <c r="AQ16" s="114">
        <f t="shared" si="5"/>
        <v>252293</v>
      </c>
      <c r="AR16" s="115">
        <f t="shared" si="5"/>
        <v>0</v>
      </c>
      <c r="AS16" s="115">
        <f t="shared" si="5"/>
        <v>0</v>
      </c>
      <c r="AT16" s="114">
        <f t="shared" si="5"/>
        <v>0</v>
      </c>
      <c r="AU16" s="114">
        <f t="shared" si="5"/>
        <v>0</v>
      </c>
      <c r="AV16" s="115">
        <f t="shared" si="5"/>
        <v>0</v>
      </c>
      <c r="AW16" s="115">
        <f t="shared" si="5"/>
        <v>0</v>
      </c>
      <c r="AX16" s="114">
        <f t="shared" si="5"/>
        <v>0</v>
      </c>
      <c r="AY16" s="114">
        <f t="shared" si="5"/>
        <v>0</v>
      </c>
      <c r="AZ16" s="115">
        <f t="shared" si="5"/>
        <v>0</v>
      </c>
      <c r="BA16" s="115">
        <f t="shared" si="5"/>
        <v>0</v>
      </c>
      <c r="BB16" s="114">
        <f t="shared" si="5"/>
        <v>0</v>
      </c>
      <c r="BC16" s="114">
        <f t="shared" si="5"/>
        <v>0</v>
      </c>
      <c r="BD16" s="115">
        <f t="shared" si="5"/>
        <v>0</v>
      </c>
      <c r="BE16" s="115">
        <f t="shared" si="5"/>
        <v>0</v>
      </c>
      <c r="BF16" s="114">
        <f t="shared" si="5"/>
        <v>91012</v>
      </c>
      <c r="BG16" s="114">
        <f t="shared" si="5"/>
        <v>0</v>
      </c>
      <c r="BH16" s="115">
        <f t="shared" si="5"/>
        <v>0</v>
      </c>
      <c r="BI16" s="115">
        <f t="shared" si="5"/>
        <v>0</v>
      </c>
      <c r="BJ16" s="114">
        <f t="shared" si="5"/>
        <v>19174</v>
      </c>
      <c r="BK16" s="114">
        <f t="shared" si="5"/>
        <v>0</v>
      </c>
      <c r="BL16" s="115">
        <f t="shared" si="5"/>
        <v>0</v>
      </c>
      <c r="BM16" s="115">
        <f t="shared" si="5"/>
        <v>0</v>
      </c>
      <c r="BN16" s="114">
        <f t="shared" si="5"/>
        <v>0</v>
      </c>
      <c r="BO16" s="114">
        <f t="shared" si="5"/>
        <v>0</v>
      </c>
      <c r="BP16" s="115">
        <f t="shared" si="5"/>
        <v>0</v>
      </c>
      <c r="BQ16" s="115">
        <f t="shared" si="5"/>
        <v>0</v>
      </c>
      <c r="BR16" s="114">
        <f t="shared" si="5"/>
        <v>0</v>
      </c>
      <c r="BS16" s="114">
        <f t="shared" si="5"/>
        <v>0</v>
      </c>
      <c r="BT16" s="115">
        <f t="shared" si="5"/>
        <v>0</v>
      </c>
      <c r="BU16" s="115">
        <f t="shared" si="5"/>
        <v>0</v>
      </c>
      <c r="BV16" s="114">
        <f t="shared" si="5"/>
        <v>0</v>
      </c>
      <c r="BW16" s="114">
        <f t="shared" si="5"/>
        <v>0</v>
      </c>
      <c r="BX16" s="115">
        <f t="shared" si="5"/>
        <v>27</v>
      </c>
      <c r="BY16" s="115">
        <f t="shared" si="5"/>
        <v>0</v>
      </c>
      <c r="BZ16" s="114">
        <f t="shared" si="5"/>
        <v>69462</v>
      </c>
      <c r="CA16" s="114">
        <f t="shared" si="5"/>
        <v>88730</v>
      </c>
      <c r="CB16" s="115">
        <f t="shared" si="5"/>
        <v>0</v>
      </c>
      <c r="CC16" s="115">
        <f t="shared" si="5"/>
        <v>0</v>
      </c>
      <c r="CD16" s="114">
        <f t="shared" si="5"/>
        <v>0</v>
      </c>
      <c r="CE16" s="114">
        <f t="shared" si="5"/>
        <v>0</v>
      </c>
      <c r="CF16" s="115">
        <f t="shared" si="5"/>
        <v>0</v>
      </c>
      <c r="CG16" s="115">
        <f t="shared" si="5"/>
        <v>0</v>
      </c>
      <c r="CH16" s="114">
        <f t="shared" si="5"/>
        <v>-287200</v>
      </c>
      <c r="CI16" s="114">
        <f t="shared" si="5"/>
        <v>0</v>
      </c>
      <c r="CJ16" s="115">
        <f t="shared" si="5"/>
        <v>108</v>
      </c>
      <c r="CK16" s="115">
        <f t="shared" si="5"/>
        <v>180</v>
      </c>
      <c r="CL16" s="114">
        <f t="shared" si="5"/>
        <v>2366654</v>
      </c>
      <c r="CM16" s="114">
        <f t="shared" si="5"/>
        <v>515673</v>
      </c>
      <c r="CN16" s="116"/>
      <c r="CO16" s="116"/>
      <c r="CP16" s="116"/>
      <c r="CQ16" s="116"/>
      <c r="CR16" s="116"/>
      <c r="CS16" s="116"/>
      <c r="CT16" s="110"/>
      <c r="CU16" s="111"/>
      <c r="CV16" s="111"/>
      <c r="CW16" s="110"/>
      <c r="CX16" s="110"/>
      <c r="CY16" s="111"/>
      <c r="CZ16" s="111"/>
      <c r="DA16" s="111"/>
      <c r="DB16" s="114"/>
      <c r="DC16" s="116"/>
      <c r="DD16" s="210"/>
    </row>
    <row r="17" spans="2:1477" s="69" customFormat="1" ht="12.75" thickTop="1">
      <c r="B17" s="67" t="s">
        <v>129</v>
      </c>
      <c r="C17" s="67" t="s">
        <v>166</v>
      </c>
      <c r="D17" s="67" t="s">
        <v>167</v>
      </c>
      <c r="E17" s="68">
        <v>44455</v>
      </c>
      <c r="F17" s="67" t="s">
        <v>466</v>
      </c>
      <c r="G17" s="158" t="s">
        <v>472</v>
      </c>
      <c r="H17" s="187">
        <v>2</v>
      </c>
      <c r="I17" s="69">
        <v>4</v>
      </c>
      <c r="J17" s="69">
        <v>300</v>
      </c>
      <c r="K17" s="69">
        <v>439</v>
      </c>
      <c r="L17" s="69">
        <v>422</v>
      </c>
      <c r="M17" s="186">
        <f>IF(J17 = 0,0,(L17-AH17-AI17)/J17)</f>
        <v>0.94333333333333336</v>
      </c>
      <c r="N17" s="69">
        <f>IF(G17&lt;&gt;"",IF(M17&lt;=1.2,1,0),0)</f>
        <v>1</v>
      </c>
      <c r="O17" s="69">
        <v>17</v>
      </c>
      <c r="P17" s="69">
        <v>0</v>
      </c>
      <c r="Q17" s="69">
        <v>0</v>
      </c>
      <c r="R17" s="69">
        <v>139</v>
      </c>
      <c r="S17" s="69">
        <v>0</v>
      </c>
      <c r="T17" s="190">
        <v>6272386</v>
      </c>
      <c r="U17" s="190">
        <v>62629</v>
      </c>
      <c r="V17" s="190">
        <v>6209757</v>
      </c>
      <c r="W17" s="190">
        <v>6303322</v>
      </c>
      <c r="X17" s="190">
        <v>6506395</v>
      </c>
      <c r="Y17" s="190">
        <v>0</v>
      </c>
      <c r="Z17" s="190">
        <v>0</v>
      </c>
      <c r="AA17" s="190">
        <v>0</v>
      </c>
      <c r="AB17" s="190">
        <v>6506395</v>
      </c>
      <c r="AC17" s="190">
        <v>6911842</v>
      </c>
      <c r="AD17" s="186">
        <f>IF(V17=0,0,AC17/V17)</f>
        <v>1.1130615900106879</v>
      </c>
      <c r="AE17" s="69">
        <f>IF(AD17 &lt;=1.1,1,0)</f>
        <v>0</v>
      </c>
      <c r="AF17" s="190">
        <v>427490</v>
      </c>
      <c r="AG17" s="190">
        <v>30935</v>
      </c>
      <c r="AH17" s="69">
        <v>115</v>
      </c>
      <c r="AI17" s="69">
        <v>24</v>
      </c>
      <c r="AJ17" s="69">
        <v>0</v>
      </c>
      <c r="AK17" s="69">
        <v>0</v>
      </c>
      <c r="AL17" s="80">
        <v>0</v>
      </c>
      <c r="AM17" s="80">
        <v>0</v>
      </c>
      <c r="AN17" s="69">
        <v>0</v>
      </c>
      <c r="AO17" s="69">
        <v>0</v>
      </c>
      <c r="AP17" s="80">
        <v>8892</v>
      </c>
      <c r="AQ17" s="80">
        <v>976</v>
      </c>
      <c r="AR17" s="69">
        <v>0</v>
      </c>
      <c r="AS17" s="69">
        <v>0</v>
      </c>
      <c r="AT17" s="80">
        <v>0</v>
      </c>
      <c r="AU17" s="80">
        <v>0</v>
      </c>
      <c r="AV17" s="69">
        <v>0</v>
      </c>
      <c r="AW17" s="69">
        <v>0</v>
      </c>
      <c r="AX17" s="80">
        <v>0</v>
      </c>
      <c r="AY17" s="80">
        <v>0</v>
      </c>
      <c r="AZ17" s="69">
        <v>0</v>
      </c>
      <c r="BA17" s="69">
        <v>0</v>
      </c>
      <c r="BB17" s="80">
        <v>0</v>
      </c>
      <c r="BC17" s="80">
        <v>0</v>
      </c>
      <c r="BD17" s="69">
        <v>0</v>
      </c>
      <c r="BE17" s="69">
        <v>0</v>
      </c>
      <c r="BF17" s="80">
        <v>1788</v>
      </c>
      <c r="BG17" s="80">
        <v>0</v>
      </c>
      <c r="BH17" s="69">
        <v>0</v>
      </c>
      <c r="BI17" s="69">
        <v>0</v>
      </c>
      <c r="BJ17" s="80">
        <v>2750</v>
      </c>
      <c r="BK17" s="80">
        <v>0</v>
      </c>
      <c r="BL17" s="69">
        <v>0</v>
      </c>
      <c r="BM17" s="69">
        <v>0</v>
      </c>
      <c r="BN17" s="80">
        <v>0</v>
      </c>
      <c r="BO17" s="80">
        <v>0</v>
      </c>
      <c r="BP17" s="69">
        <v>0</v>
      </c>
      <c r="BQ17" s="69">
        <v>0</v>
      </c>
      <c r="BR17" s="80">
        <v>0</v>
      </c>
      <c r="BS17" s="80">
        <v>0</v>
      </c>
      <c r="BT17" s="69">
        <v>0</v>
      </c>
      <c r="BU17" s="69">
        <v>0</v>
      </c>
      <c r="BV17" s="80">
        <v>0</v>
      </c>
      <c r="BW17" s="80">
        <v>0</v>
      </c>
      <c r="BX17" s="69">
        <v>0</v>
      </c>
      <c r="BY17" s="69">
        <v>0</v>
      </c>
      <c r="BZ17" s="80">
        <v>0</v>
      </c>
      <c r="CA17" s="80">
        <v>0</v>
      </c>
      <c r="CB17" s="69">
        <v>0</v>
      </c>
      <c r="CC17" s="69">
        <v>0</v>
      </c>
      <c r="CD17" s="80">
        <v>0</v>
      </c>
      <c r="CE17" s="80">
        <v>0</v>
      </c>
      <c r="CF17" s="69">
        <v>0</v>
      </c>
      <c r="CG17" s="69">
        <v>0</v>
      </c>
      <c r="CH17" s="80">
        <v>0</v>
      </c>
      <c r="CI17" s="80">
        <v>0</v>
      </c>
      <c r="CJ17" s="69">
        <v>0</v>
      </c>
      <c r="CK17" s="69">
        <v>0</v>
      </c>
      <c r="CL17" s="80">
        <v>13429</v>
      </c>
      <c r="CM17" s="80">
        <v>976</v>
      </c>
      <c r="CN17" s="67" t="s">
        <v>316</v>
      </c>
      <c r="CO17" s="67" t="s">
        <v>317</v>
      </c>
      <c r="CP17" s="67" t="s">
        <v>318</v>
      </c>
      <c r="CQ17" s="67" t="s">
        <v>318</v>
      </c>
      <c r="CR17" s="67" t="s">
        <v>318</v>
      </c>
      <c r="CS17" s="67" t="s">
        <v>318</v>
      </c>
      <c r="CT17" s="68">
        <v>45181</v>
      </c>
      <c r="CU17" s="67" t="s">
        <v>466</v>
      </c>
      <c r="CV17" s="67" t="s">
        <v>467</v>
      </c>
      <c r="CW17" s="68" t="s">
        <v>168</v>
      </c>
      <c r="CX17" s="68">
        <v>45058</v>
      </c>
      <c r="CY17" s="67" t="s">
        <v>464</v>
      </c>
      <c r="CZ17" s="67" t="s">
        <v>468</v>
      </c>
      <c r="DA17" s="67" t="s">
        <v>228</v>
      </c>
      <c r="DB17" s="81">
        <v>6222847.0599999996</v>
      </c>
      <c r="DC17" s="67"/>
      <c r="DD17" s="6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</row>
    <row r="18" spans="2:1477" s="69" customFormat="1">
      <c r="B18" s="69" t="s">
        <v>129</v>
      </c>
      <c r="C18" s="69" t="s">
        <v>169</v>
      </c>
      <c r="D18" s="69" t="s">
        <v>170</v>
      </c>
      <c r="E18" s="68">
        <v>44532</v>
      </c>
      <c r="F18" s="69" t="s">
        <v>471</v>
      </c>
      <c r="G18" s="69" t="s">
        <v>472</v>
      </c>
      <c r="H18" s="69">
        <v>2</v>
      </c>
      <c r="I18" s="69">
        <v>2</v>
      </c>
      <c r="J18" s="69">
        <v>160</v>
      </c>
      <c r="K18" s="69">
        <v>222</v>
      </c>
      <c r="L18" s="69">
        <v>222</v>
      </c>
      <c r="M18" s="186">
        <f t="shared" ref="M18:M20" si="6">IF(J18 = 0,0,(L18-AH18-AI18)/J18)</f>
        <v>1.075</v>
      </c>
      <c r="N18" s="69">
        <f t="shared" ref="N18:N20" si="7">IF(G18&lt;&gt;"",IF(M18&lt;=1.2,1,0),0)</f>
        <v>1</v>
      </c>
      <c r="O18" s="69">
        <v>0</v>
      </c>
      <c r="P18" s="69">
        <v>0</v>
      </c>
      <c r="Q18" s="69">
        <v>0</v>
      </c>
      <c r="R18" s="69">
        <v>62</v>
      </c>
      <c r="S18" s="69">
        <v>0</v>
      </c>
      <c r="T18" s="190">
        <v>3819554</v>
      </c>
      <c r="U18" s="190">
        <v>50000</v>
      </c>
      <c r="V18" s="190">
        <v>3769554</v>
      </c>
      <c r="W18" s="190">
        <v>3657701</v>
      </c>
      <c r="X18" s="190">
        <v>3521817</v>
      </c>
      <c r="Y18" s="190">
        <v>0</v>
      </c>
      <c r="Z18" s="190">
        <v>0</v>
      </c>
      <c r="AA18" s="190">
        <v>0</v>
      </c>
      <c r="AB18" s="190">
        <v>3521817</v>
      </c>
      <c r="AC18" s="190">
        <v>3658011</v>
      </c>
      <c r="AD18" s="186">
        <f t="shared" ref="AD18:AD20" si="8">IF(V18=0,0,AC18/V18)</f>
        <v>0.97040949672030163</v>
      </c>
      <c r="AE18" s="69">
        <f t="shared" ref="AE18:AE20" si="9">IF(AD18 &lt;=1.1,1,0)</f>
        <v>1</v>
      </c>
      <c r="AF18" s="190">
        <v>136195</v>
      </c>
      <c r="AG18" s="190">
        <v>-161853</v>
      </c>
      <c r="AH18" s="69">
        <v>29</v>
      </c>
      <c r="AI18" s="69">
        <v>21</v>
      </c>
      <c r="AJ18" s="69">
        <v>12</v>
      </c>
      <c r="AK18" s="69">
        <v>0</v>
      </c>
      <c r="AL18" s="80">
        <v>56568</v>
      </c>
      <c r="AM18" s="80">
        <v>0</v>
      </c>
      <c r="AN18" s="69">
        <v>0</v>
      </c>
      <c r="AO18" s="69">
        <v>0</v>
      </c>
      <c r="AP18" s="80">
        <v>0</v>
      </c>
      <c r="AQ18" s="80">
        <v>0</v>
      </c>
      <c r="AR18" s="69">
        <v>0</v>
      </c>
      <c r="AS18" s="69">
        <v>0</v>
      </c>
      <c r="AT18" s="80">
        <v>0</v>
      </c>
      <c r="AU18" s="80">
        <v>0</v>
      </c>
      <c r="AV18" s="69">
        <v>0</v>
      </c>
      <c r="AW18" s="69">
        <v>0</v>
      </c>
      <c r="AX18" s="80">
        <v>0</v>
      </c>
      <c r="AY18" s="80">
        <v>0</v>
      </c>
      <c r="AZ18" s="69">
        <v>0</v>
      </c>
      <c r="BA18" s="69">
        <v>0</v>
      </c>
      <c r="BB18" s="80">
        <v>0</v>
      </c>
      <c r="BC18" s="80">
        <v>0</v>
      </c>
      <c r="BD18" s="69">
        <v>0</v>
      </c>
      <c r="BE18" s="69">
        <v>0</v>
      </c>
      <c r="BF18" s="80">
        <v>0</v>
      </c>
      <c r="BG18" s="80">
        <v>0</v>
      </c>
      <c r="BH18" s="69">
        <v>0</v>
      </c>
      <c r="BI18" s="69">
        <v>0</v>
      </c>
      <c r="BJ18" s="80">
        <v>0</v>
      </c>
      <c r="BK18" s="80">
        <v>0</v>
      </c>
      <c r="BL18" s="69">
        <v>0</v>
      </c>
      <c r="BM18" s="69">
        <v>0</v>
      </c>
      <c r="BN18" s="80">
        <v>0</v>
      </c>
      <c r="BO18" s="80">
        <v>0</v>
      </c>
      <c r="BP18" s="69">
        <v>0</v>
      </c>
      <c r="BQ18" s="69">
        <v>0</v>
      </c>
      <c r="BR18" s="80">
        <v>0</v>
      </c>
      <c r="BS18" s="80">
        <v>0</v>
      </c>
      <c r="BT18" s="69">
        <v>0</v>
      </c>
      <c r="BU18" s="69">
        <v>0</v>
      </c>
      <c r="BV18" s="80">
        <v>0</v>
      </c>
      <c r="BW18" s="80">
        <v>0</v>
      </c>
      <c r="BX18" s="69">
        <v>0</v>
      </c>
      <c r="BY18" s="213">
        <v>0</v>
      </c>
      <c r="BZ18" s="80">
        <v>0</v>
      </c>
      <c r="CA18" s="80">
        <v>0</v>
      </c>
      <c r="CB18" s="69">
        <v>0</v>
      </c>
      <c r="CC18" s="69">
        <v>0</v>
      </c>
      <c r="CD18" s="80">
        <v>0</v>
      </c>
      <c r="CE18" s="80">
        <v>0</v>
      </c>
      <c r="CF18" s="69">
        <v>0</v>
      </c>
      <c r="CG18" s="69">
        <v>0</v>
      </c>
      <c r="CH18" s="80">
        <v>-218421</v>
      </c>
      <c r="CI18" s="80">
        <v>0</v>
      </c>
      <c r="CJ18" s="69">
        <v>12</v>
      </c>
      <c r="CK18" s="69">
        <v>0</v>
      </c>
      <c r="CL18" s="80">
        <v>-161853</v>
      </c>
      <c r="CM18" s="80">
        <v>0</v>
      </c>
      <c r="CN18" s="69" t="s">
        <v>319</v>
      </c>
      <c r="CO18" s="69" t="s">
        <v>320</v>
      </c>
      <c r="CP18" s="69" t="s">
        <v>318</v>
      </c>
      <c r="CQ18" s="69" t="s">
        <v>318</v>
      </c>
      <c r="CR18" s="69" t="s">
        <v>318</v>
      </c>
      <c r="CS18" s="69" t="s">
        <v>318</v>
      </c>
      <c r="CT18" s="68">
        <v>45128</v>
      </c>
      <c r="CU18" s="69" t="s">
        <v>466</v>
      </c>
      <c r="CV18" s="69" t="s">
        <v>467</v>
      </c>
      <c r="CW18" s="68" t="s">
        <v>168</v>
      </c>
      <c r="CX18" s="68">
        <v>44988</v>
      </c>
      <c r="CY18" s="69" t="s">
        <v>470</v>
      </c>
      <c r="CZ18" s="69" t="s">
        <v>468</v>
      </c>
      <c r="DA18" s="69" t="s">
        <v>197</v>
      </c>
      <c r="DB18" s="69">
        <v>3928132.77</v>
      </c>
      <c r="DC18" s="69" t="s">
        <v>321</v>
      </c>
      <c r="DD18" s="69" t="s">
        <v>322</v>
      </c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</row>
    <row r="19" spans="2:1477" s="69" customFormat="1">
      <c r="B19" s="69" t="s">
        <v>129</v>
      </c>
      <c r="C19" s="69" t="s">
        <v>323</v>
      </c>
      <c r="D19" s="69" t="s">
        <v>474</v>
      </c>
      <c r="E19" s="68">
        <v>44609</v>
      </c>
      <c r="F19" s="69" t="s">
        <v>470</v>
      </c>
      <c r="G19" s="69" t="s">
        <v>472</v>
      </c>
      <c r="H19" s="69">
        <v>1</v>
      </c>
      <c r="I19" s="69">
        <v>0</v>
      </c>
      <c r="J19" s="69">
        <v>150</v>
      </c>
      <c r="K19" s="69">
        <v>171</v>
      </c>
      <c r="L19" s="69">
        <v>166</v>
      </c>
      <c r="M19" s="186">
        <f t="shared" si="6"/>
        <v>0.96666666666666667</v>
      </c>
      <c r="N19" s="69">
        <f t="shared" si="7"/>
        <v>1</v>
      </c>
      <c r="O19" s="69">
        <v>5</v>
      </c>
      <c r="P19" s="69">
        <v>0</v>
      </c>
      <c r="Q19" s="69">
        <v>0</v>
      </c>
      <c r="R19" s="69">
        <v>21</v>
      </c>
      <c r="S19" s="69">
        <v>0</v>
      </c>
      <c r="T19" s="190">
        <v>722056</v>
      </c>
      <c r="U19" s="190">
        <v>48017</v>
      </c>
      <c r="V19" s="190">
        <v>674039</v>
      </c>
      <c r="W19" s="190">
        <v>722056</v>
      </c>
      <c r="X19" s="190">
        <v>642082</v>
      </c>
      <c r="Y19" s="190">
        <v>0</v>
      </c>
      <c r="Z19" s="190">
        <v>0</v>
      </c>
      <c r="AA19" s="190">
        <v>0</v>
      </c>
      <c r="AB19" s="190">
        <v>642082</v>
      </c>
      <c r="AC19" s="190">
        <v>642815</v>
      </c>
      <c r="AD19" s="186">
        <f t="shared" si="8"/>
        <v>0.9536762709576152</v>
      </c>
      <c r="AE19" s="69">
        <f t="shared" si="9"/>
        <v>1</v>
      </c>
      <c r="AF19" s="190">
        <v>733</v>
      </c>
      <c r="AG19" s="190">
        <v>0</v>
      </c>
      <c r="AH19" s="69">
        <v>4</v>
      </c>
      <c r="AI19" s="69">
        <v>17</v>
      </c>
      <c r="AJ19" s="69">
        <v>0</v>
      </c>
      <c r="AK19" s="69">
        <v>0</v>
      </c>
      <c r="AL19" s="80">
        <v>0</v>
      </c>
      <c r="AM19" s="80">
        <v>0</v>
      </c>
      <c r="AN19" s="69">
        <v>0</v>
      </c>
      <c r="AO19" s="69">
        <v>0</v>
      </c>
      <c r="AP19" s="80">
        <v>0</v>
      </c>
      <c r="AQ19" s="80">
        <v>0</v>
      </c>
      <c r="AR19" s="69">
        <v>0</v>
      </c>
      <c r="AS19" s="69">
        <v>0</v>
      </c>
      <c r="AT19" s="80">
        <v>0</v>
      </c>
      <c r="AU19" s="80">
        <v>0</v>
      </c>
      <c r="AV19" s="69">
        <v>0</v>
      </c>
      <c r="AW19" s="69">
        <v>0</v>
      </c>
      <c r="AX19" s="80">
        <v>0</v>
      </c>
      <c r="AY19" s="80">
        <v>0</v>
      </c>
      <c r="AZ19" s="69">
        <v>0</v>
      </c>
      <c r="BA19" s="69">
        <v>0</v>
      </c>
      <c r="BB19" s="80">
        <v>0</v>
      </c>
      <c r="BC19" s="80">
        <v>0</v>
      </c>
      <c r="BD19" s="69">
        <v>0</v>
      </c>
      <c r="BE19" s="69">
        <v>0</v>
      </c>
      <c r="BF19" s="80">
        <v>0</v>
      </c>
      <c r="BG19" s="80">
        <v>0</v>
      </c>
      <c r="BH19" s="69">
        <v>0</v>
      </c>
      <c r="BI19" s="69">
        <v>0</v>
      </c>
      <c r="BJ19" s="80">
        <v>0</v>
      </c>
      <c r="BK19" s="80">
        <v>0</v>
      </c>
      <c r="BL19" s="69">
        <v>0</v>
      </c>
      <c r="BM19" s="69">
        <v>0</v>
      </c>
      <c r="BN19" s="80">
        <v>0</v>
      </c>
      <c r="BO19" s="80">
        <v>0</v>
      </c>
      <c r="BP19" s="69">
        <v>0</v>
      </c>
      <c r="BQ19" s="69">
        <v>0</v>
      </c>
      <c r="BR19" s="80">
        <v>0</v>
      </c>
      <c r="BS19" s="80">
        <v>0</v>
      </c>
      <c r="BT19" s="69">
        <v>0</v>
      </c>
      <c r="BU19" s="69">
        <v>0</v>
      </c>
      <c r="BV19" s="80">
        <v>0</v>
      </c>
      <c r="BW19" s="80">
        <v>0</v>
      </c>
      <c r="BX19" s="69">
        <v>0</v>
      </c>
      <c r="BY19" s="213">
        <v>0</v>
      </c>
      <c r="BZ19" s="80">
        <v>0</v>
      </c>
      <c r="CA19" s="80">
        <v>0</v>
      </c>
      <c r="CB19" s="69">
        <v>0</v>
      </c>
      <c r="CC19" s="69">
        <v>0</v>
      </c>
      <c r="CD19" s="80">
        <v>0</v>
      </c>
      <c r="CE19" s="80">
        <v>0</v>
      </c>
      <c r="CF19" s="69">
        <v>0</v>
      </c>
      <c r="CG19" s="69">
        <v>0</v>
      </c>
      <c r="CH19" s="80">
        <v>0</v>
      </c>
      <c r="CI19" s="80">
        <v>0</v>
      </c>
      <c r="CJ19" s="69">
        <v>0</v>
      </c>
      <c r="CK19" s="69">
        <v>0</v>
      </c>
      <c r="CL19" s="80">
        <v>0</v>
      </c>
      <c r="CM19" s="80">
        <v>0</v>
      </c>
      <c r="CN19" s="69" t="s">
        <v>324</v>
      </c>
      <c r="CO19" s="69" t="s">
        <v>325</v>
      </c>
      <c r="CP19" s="69" t="s">
        <v>318</v>
      </c>
      <c r="CQ19" s="69" t="s">
        <v>318</v>
      </c>
      <c r="CR19" s="69" t="s">
        <v>318</v>
      </c>
      <c r="CS19" s="69" t="s">
        <v>318</v>
      </c>
      <c r="CT19" s="68">
        <v>45113</v>
      </c>
      <c r="CU19" s="69" t="s">
        <v>466</v>
      </c>
      <c r="CV19" s="69" t="s">
        <v>467</v>
      </c>
      <c r="CW19" s="68" t="s">
        <v>168</v>
      </c>
      <c r="CX19" s="68">
        <v>45002</v>
      </c>
      <c r="CY19" s="69" t="s">
        <v>470</v>
      </c>
      <c r="CZ19" s="69" t="s">
        <v>468</v>
      </c>
      <c r="DA19" s="69" t="s">
        <v>197</v>
      </c>
      <c r="DB19" s="69">
        <v>1070560.76</v>
      </c>
      <c r="DC19" s="69" t="s">
        <v>326</v>
      </c>
      <c r="DD19" s="69" t="s">
        <v>327</v>
      </c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2:1477" s="69" customFormat="1">
      <c r="B20" s="69" t="s">
        <v>129</v>
      </c>
      <c r="C20" s="69" t="s">
        <v>171</v>
      </c>
      <c r="D20" s="69" t="s">
        <v>172</v>
      </c>
      <c r="E20" s="68">
        <v>44819</v>
      </c>
      <c r="F20" s="69" t="s">
        <v>466</v>
      </c>
      <c r="G20" s="69" t="s">
        <v>468</v>
      </c>
      <c r="H20" s="69">
        <v>1</v>
      </c>
      <c r="I20" s="69">
        <v>3</v>
      </c>
      <c r="J20" s="69">
        <v>75</v>
      </c>
      <c r="K20" s="69">
        <v>75</v>
      </c>
      <c r="L20" s="69">
        <v>72</v>
      </c>
      <c r="M20" s="186">
        <f t="shared" si="6"/>
        <v>0.96</v>
      </c>
      <c r="N20" s="69">
        <f t="shared" si="7"/>
        <v>1</v>
      </c>
      <c r="O20" s="69">
        <v>3</v>
      </c>
      <c r="P20" s="69">
        <v>0</v>
      </c>
      <c r="Q20" s="69">
        <v>0</v>
      </c>
      <c r="R20" s="69">
        <v>0</v>
      </c>
      <c r="S20" s="69">
        <v>0</v>
      </c>
      <c r="T20" s="190">
        <v>289419</v>
      </c>
      <c r="U20" s="190">
        <v>14419</v>
      </c>
      <c r="V20" s="190">
        <v>275000</v>
      </c>
      <c r="W20" s="190">
        <v>311381</v>
      </c>
      <c r="X20" s="190">
        <v>315649</v>
      </c>
      <c r="Y20" s="190">
        <v>0</v>
      </c>
      <c r="Z20" s="190">
        <v>0</v>
      </c>
      <c r="AA20" s="190">
        <v>0</v>
      </c>
      <c r="AB20" s="190">
        <v>315649</v>
      </c>
      <c r="AC20" s="190">
        <v>315649</v>
      </c>
      <c r="AD20" s="186">
        <f t="shared" si="8"/>
        <v>1.1478145454545454</v>
      </c>
      <c r="AE20" s="69">
        <f t="shared" si="9"/>
        <v>0</v>
      </c>
      <c r="AF20" s="190">
        <v>0</v>
      </c>
      <c r="AG20" s="190">
        <v>21962</v>
      </c>
      <c r="AH20" s="69">
        <v>0</v>
      </c>
      <c r="AI20" s="69">
        <v>0</v>
      </c>
      <c r="AJ20" s="69">
        <v>0</v>
      </c>
      <c r="AK20" s="69">
        <v>0</v>
      </c>
      <c r="AL20" s="80">
        <v>6636</v>
      </c>
      <c r="AM20" s="80">
        <v>0</v>
      </c>
      <c r="AN20" s="69">
        <v>0</v>
      </c>
      <c r="AO20" s="69">
        <v>0</v>
      </c>
      <c r="AP20" s="80">
        <v>21962</v>
      </c>
      <c r="AQ20" s="80">
        <v>0</v>
      </c>
      <c r="AR20" s="69">
        <v>0</v>
      </c>
      <c r="AS20" s="69">
        <v>0</v>
      </c>
      <c r="AT20" s="80">
        <v>0</v>
      </c>
      <c r="AU20" s="80">
        <v>0</v>
      </c>
      <c r="AV20" s="69">
        <v>0</v>
      </c>
      <c r="AW20" s="69">
        <v>0</v>
      </c>
      <c r="AX20" s="80">
        <v>0</v>
      </c>
      <c r="AY20" s="80">
        <v>0</v>
      </c>
      <c r="AZ20" s="69">
        <v>0</v>
      </c>
      <c r="BA20" s="69">
        <v>0</v>
      </c>
      <c r="BB20" s="80">
        <v>0</v>
      </c>
      <c r="BC20" s="80">
        <v>0</v>
      </c>
      <c r="BD20" s="69">
        <v>0</v>
      </c>
      <c r="BE20" s="69">
        <v>0</v>
      </c>
      <c r="BF20" s="80">
        <v>0</v>
      </c>
      <c r="BG20" s="80">
        <v>0</v>
      </c>
      <c r="BH20" s="69">
        <v>0</v>
      </c>
      <c r="BI20" s="69">
        <v>0</v>
      </c>
      <c r="BJ20" s="80">
        <v>0</v>
      </c>
      <c r="BK20" s="80">
        <v>0</v>
      </c>
      <c r="BL20" s="69">
        <v>0</v>
      </c>
      <c r="BM20" s="69">
        <v>0</v>
      </c>
      <c r="BN20" s="80">
        <v>0</v>
      </c>
      <c r="BO20" s="80">
        <v>0</v>
      </c>
      <c r="BP20" s="69">
        <v>0</v>
      </c>
      <c r="BQ20" s="69">
        <v>0</v>
      </c>
      <c r="BR20" s="80">
        <v>0</v>
      </c>
      <c r="BS20" s="80">
        <v>0</v>
      </c>
      <c r="BT20" s="69">
        <v>0</v>
      </c>
      <c r="BU20" s="69">
        <v>0</v>
      </c>
      <c r="BV20" s="80">
        <v>0</v>
      </c>
      <c r="BW20" s="80">
        <v>0</v>
      </c>
      <c r="BX20" s="69">
        <v>0</v>
      </c>
      <c r="BY20" s="213">
        <v>0</v>
      </c>
      <c r="BZ20" s="80">
        <v>0</v>
      </c>
      <c r="CA20" s="80">
        <v>0</v>
      </c>
      <c r="CB20" s="69">
        <v>0</v>
      </c>
      <c r="CC20" s="69">
        <v>0</v>
      </c>
      <c r="CD20" s="80">
        <v>0</v>
      </c>
      <c r="CE20" s="80">
        <v>0</v>
      </c>
      <c r="CF20" s="69">
        <v>0</v>
      </c>
      <c r="CG20" s="69">
        <v>0</v>
      </c>
      <c r="CH20" s="80">
        <v>0</v>
      </c>
      <c r="CI20" s="80">
        <v>0</v>
      </c>
      <c r="CJ20" s="69">
        <v>0</v>
      </c>
      <c r="CK20" s="69">
        <v>0</v>
      </c>
      <c r="CL20" s="80">
        <v>28598</v>
      </c>
      <c r="CM20" s="80">
        <v>0</v>
      </c>
      <c r="CN20" s="69" t="s">
        <v>328</v>
      </c>
      <c r="CO20" s="69" t="s">
        <v>329</v>
      </c>
      <c r="CP20" s="69" t="s">
        <v>318</v>
      </c>
      <c r="CQ20" s="69" t="s">
        <v>318</v>
      </c>
      <c r="CR20" s="69" t="s">
        <v>318</v>
      </c>
      <c r="CS20" s="69" t="s">
        <v>318</v>
      </c>
      <c r="CT20" s="68">
        <v>45147</v>
      </c>
      <c r="CU20" s="69" t="s">
        <v>466</v>
      </c>
      <c r="CV20" s="69" t="s">
        <v>467</v>
      </c>
      <c r="CW20" s="68" t="s">
        <v>168</v>
      </c>
      <c r="CX20" s="68">
        <v>45014</v>
      </c>
      <c r="CY20" s="69" t="s">
        <v>470</v>
      </c>
      <c r="CZ20" s="69" t="s">
        <v>468</v>
      </c>
      <c r="DA20" s="69" t="s">
        <v>198</v>
      </c>
      <c r="DB20" s="69">
        <v>331704.75</v>
      </c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</row>
    <row r="21" spans="2:1477" ht="12" customHeight="1" thickBot="1">
      <c r="B21" s="216"/>
      <c r="C21" s="216"/>
      <c r="D21" s="216"/>
      <c r="E21" s="68"/>
      <c r="F21" s="216"/>
      <c r="G21" s="216"/>
      <c r="H21" s="187"/>
      <c r="I21" s="217"/>
      <c r="J21" s="217"/>
      <c r="K21" s="217"/>
      <c r="L21" s="217"/>
      <c r="M21" s="140"/>
      <c r="N21" s="69"/>
      <c r="O21" s="217"/>
      <c r="P21" s="82"/>
      <c r="Q21" s="82"/>
      <c r="R21" s="217"/>
      <c r="S21" s="217"/>
      <c r="T21" s="218"/>
      <c r="U21" s="218"/>
      <c r="V21" s="218"/>
      <c r="W21" s="218"/>
      <c r="X21" s="218"/>
      <c r="Y21" s="190"/>
      <c r="Z21" s="190"/>
      <c r="AA21" s="190"/>
      <c r="AB21" s="190"/>
      <c r="AC21" s="190"/>
      <c r="AD21" s="140"/>
      <c r="AE21" s="69"/>
      <c r="AF21" s="190"/>
      <c r="AG21" s="190"/>
      <c r="AH21" s="82"/>
      <c r="AI21" s="82"/>
      <c r="AJ21" s="219"/>
      <c r="AK21" s="219"/>
      <c r="AL21" s="80"/>
      <c r="AM21" s="80"/>
      <c r="AN21" s="219"/>
      <c r="AO21" s="219"/>
      <c r="AP21" s="80"/>
      <c r="AQ21" s="80"/>
      <c r="AR21" s="219"/>
      <c r="AS21" s="219"/>
      <c r="AT21" s="80"/>
      <c r="AU21" s="80"/>
      <c r="AV21" s="219"/>
      <c r="AW21" s="219"/>
      <c r="AX21" s="80"/>
      <c r="AY21" s="80"/>
      <c r="AZ21" s="219"/>
      <c r="BA21" s="219"/>
      <c r="BB21" s="80"/>
      <c r="BC21" s="80"/>
      <c r="BD21" s="219"/>
      <c r="BE21" s="219"/>
      <c r="BF21" s="80"/>
      <c r="BG21" s="80"/>
      <c r="BH21" s="219"/>
      <c r="BI21" s="219"/>
      <c r="BJ21" s="80"/>
      <c r="BK21" s="80"/>
      <c r="BL21" s="219"/>
      <c r="BM21" s="219"/>
      <c r="BN21" s="80"/>
      <c r="BO21" s="80"/>
      <c r="BP21" s="219"/>
      <c r="BQ21" s="219"/>
      <c r="BR21" s="80"/>
      <c r="BS21" s="80"/>
      <c r="BT21" s="219"/>
      <c r="BU21" s="219"/>
      <c r="BV21" s="80"/>
      <c r="BW21" s="80"/>
      <c r="BX21" s="219"/>
      <c r="BY21" s="219"/>
      <c r="BZ21" s="80"/>
      <c r="CA21" s="80"/>
      <c r="CB21" s="219"/>
      <c r="CC21" s="219"/>
      <c r="CD21" s="80"/>
      <c r="CE21" s="80"/>
      <c r="CF21" s="219"/>
      <c r="CG21" s="219"/>
      <c r="CH21" s="80"/>
      <c r="CI21" s="80"/>
      <c r="CJ21" s="219"/>
      <c r="CK21" s="219"/>
      <c r="CL21" s="80"/>
      <c r="CM21" s="80"/>
      <c r="CN21" s="220"/>
      <c r="CO21" s="220"/>
      <c r="CP21" s="220"/>
      <c r="CQ21" s="220"/>
      <c r="CR21" s="220"/>
      <c r="CS21" s="220"/>
      <c r="CT21" s="68"/>
      <c r="CU21" s="216"/>
      <c r="CV21" s="216"/>
      <c r="CW21" s="68"/>
      <c r="CX21" s="68"/>
      <c r="CY21" s="216"/>
      <c r="CZ21" s="216"/>
      <c r="DA21" s="216"/>
      <c r="DB21" s="218"/>
      <c r="DC21" s="217"/>
      <c r="DD21" s="221"/>
    </row>
    <row r="22" spans="2:1477" s="6" customFormat="1" ht="24" customHeight="1" thickTop="1" thickBot="1">
      <c r="B22" s="260" t="s">
        <v>511</v>
      </c>
      <c r="C22" s="261"/>
      <c r="D22" s="262"/>
      <c r="E22" s="7"/>
      <c r="F22" s="8"/>
      <c r="G22" s="141">
        <f>IF(B17="","",ROWS(B17:B21)-1)</f>
        <v>4</v>
      </c>
      <c r="H22" s="9">
        <f>SUM(H17:H21)</f>
        <v>6</v>
      </c>
      <c r="I22" s="9">
        <f>SUM(I17:I21)</f>
        <v>9</v>
      </c>
      <c r="J22" s="9">
        <f>SUM(J17:J21)</f>
        <v>685</v>
      </c>
      <c r="K22" s="9">
        <f>SUM(K17:K21)</f>
        <v>907</v>
      </c>
      <c r="L22" s="9">
        <f>SUM(L17:L21)</f>
        <v>882</v>
      </c>
      <c r="M22" s="142">
        <f>IF(G22="",0,N22/G22)</f>
        <v>1</v>
      </c>
      <c r="N22" s="9">
        <f t="shared" ref="N22:AC22" si="10">SUM(N17:N21)</f>
        <v>4</v>
      </c>
      <c r="O22" s="9">
        <f t="shared" si="10"/>
        <v>25</v>
      </c>
      <c r="P22" s="9">
        <f t="shared" si="10"/>
        <v>0</v>
      </c>
      <c r="Q22" s="9">
        <f t="shared" si="10"/>
        <v>0</v>
      </c>
      <c r="R22" s="9">
        <f t="shared" si="10"/>
        <v>222</v>
      </c>
      <c r="S22" s="9">
        <f t="shared" si="10"/>
        <v>0</v>
      </c>
      <c r="T22" s="11">
        <f t="shared" si="10"/>
        <v>11103415</v>
      </c>
      <c r="U22" s="11">
        <f t="shared" si="10"/>
        <v>175065</v>
      </c>
      <c r="V22" s="11">
        <f t="shared" si="10"/>
        <v>10928350</v>
      </c>
      <c r="W22" s="11">
        <f t="shared" si="10"/>
        <v>10994460</v>
      </c>
      <c r="X22" s="11">
        <f t="shared" si="10"/>
        <v>10985943</v>
      </c>
      <c r="Y22" s="11">
        <f t="shared" si="10"/>
        <v>0</v>
      </c>
      <c r="Z22" s="11">
        <f t="shared" si="10"/>
        <v>0</v>
      </c>
      <c r="AA22" s="11">
        <f t="shared" si="10"/>
        <v>0</v>
      </c>
      <c r="AB22" s="11">
        <f t="shared" si="10"/>
        <v>10985943</v>
      </c>
      <c r="AC22" s="11">
        <f t="shared" si="10"/>
        <v>11528317</v>
      </c>
      <c r="AD22" s="142">
        <f>IF(G22="",0,AE22/G22)</f>
        <v>0.5</v>
      </c>
      <c r="AE22" s="145">
        <f t="shared" ref="AE22:CM22" si="11">SUM(AE17:AE21)</f>
        <v>2</v>
      </c>
      <c r="AF22" s="11">
        <f t="shared" si="11"/>
        <v>564418</v>
      </c>
      <c r="AG22" s="11">
        <f t="shared" si="11"/>
        <v>-108956</v>
      </c>
      <c r="AH22" s="145">
        <f t="shared" si="11"/>
        <v>148</v>
      </c>
      <c r="AI22" s="145">
        <f t="shared" si="11"/>
        <v>62</v>
      </c>
      <c r="AJ22" s="145">
        <f t="shared" si="11"/>
        <v>12</v>
      </c>
      <c r="AK22" s="145">
        <f t="shared" si="11"/>
        <v>0</v>
      </c>
      <c r="AL22" s="11">
        <f t="shared" si="11"/>
        <v>63204</v>
      </c>
      <c r="AM22" s="11">
        <f t="shared" si="11"/>
        <v>0</v>
      </c>
      <c r="AN22" s="145">
        <f t="shared" si="11"/>
        <v>0</v>
      </c>
      <c r="AO22" s="145">
        <f t="shared" si="11"/>
        <v>0</v>
      </c>
      <c r="AP22" s="11">
        <f t="shared" si="11"/>
        <v>30854</v>
      </c>
      <c r="AQ22" s="11">
        <f t="shared" si="11"/>
        <v>976</v>
      </c>
      <c r="AR22" s="145">
        <f t="shared" si="11"/>
        <v>0</v>
      </c>
      <c r="AS22" s="145">
        <f t="shared" si="11"/>
        <v>0</v>
      </c>
      <c r="AT22" s="11">
        <f t="shared" si="11"/>
        <v>0</v>
      </c>
      <c r="AU22" s="11">
        <f t="shared" si="11"/>
        <v>0</v>
      </c>
      <c r="AV22" s="145">
        <f t="shared" si="11"/>
        <v>0</v>
      </c>
      <c r="AW22" s="145">
        <f t="shared" si="11"/>
        <v>0</v>
      </c>
      <c r="AX22" s="11">
        <f t="shared" si="11"/>
        <v>0</v>
      </c>
      <c r="AY22" s="11">
        <f t="shared" si="11"/>
        <v>0</v>
      </c>
      <c r="AZ22" s="145">
        <f t="shared" si="11"/>
        <v>0</v>
      </c>
      <c r="BA22" s="145">
        <f t="shared" si="11"/>
        <v>0</v>
      </c>
      <c r="BB22" s="11">
        <f t="shared" si="11"/>
        <v>0</v>
      </c>
      <c r="BC22" s="11">
        <f t="shared" si="11"/>
        <v>0</v>
      </c>
      <c r="BD22" s="145">
        <f t="shared" si="11"/>
        <v>0</v>
      </c>
      <c r="BE22" s="145">
        <f t="shared" si="11"/>
        <v>0</v>
      </c>
      <c r="BF22" s="11">
        <f t="shared" si="11"/>
        <v>1788</v>
      </c>
      <c r="BG22" s="11">
        <f t="shared" si="11"/>
        <v>0</v>
      </c>
      <c r="BH22" s="145">
        <f t="shared" si="11"/>
        <v>0</v>
      </c>
      <c r="BI22" s="145">
        <f t="shared" si="11"/>
        <v>0</v>
      </c>
      <c r="BJ22" s="11">
        <f t="shared" si="11"/>
        <v>2750</v>
      </c>
      <c r="BK22" s="11">
        <f t="shared" si="11"/>
        <v>0</v>
      </c>
      <c r="BL22" s="145">
        <f t="shared" si="11"/>
        <v>0</v>
      </c>
      <c r="BM22" s="145">
        <f t="shared" si="11"/>
        <v>0</v>
      </c>
      <c r="BN22" s="11">
        <f t="shared" si="11"/>
        <v>0</v>
      </c>
      <c r="BO22" s="11">
        <f t="shared" si="11"/>
        <v>0</v>
      </c>
      <c r="BP22" s="145">
        <f t="shared" si="11"/>
        <v>0</v>
      </c>
      <c r="BQ22" s="145">
        <f t="shared" si="11"/>
        <v>0</v>
      </c>
      <c r="BR22" s="11">
        <f t="shared" si="11"/>
        <v>0</v>
      </c>
      <c r="BS22" s="11">
        <f t="shared" si="11"/>
        <v>0</v>
      </c>
      <c r="BT22" s="145">
        <f t="shared" si="11"/>
        <v>0</v>
      </c>
      <c r="BU22" s="145">
        <f t="shared" si="11"/>
        <v>0</v>
      </c>
      <c r="BV22" s="11">
        <f t="shared" si="11"/>
        <v>0</v>
      </c>
      <c r="BW22" s="11">
        <f t="shared" si="11"/>
        <v>0</v>
      </c>
      <c r="BX22" s="145">
        <f t="shared" si="11"/>
        <v>0</v>
      </c>
      <c r="BY22" s="145">
        <f t="shared" si="11"/>
        <v>0</v>
      </c>
      <c r="BZ22" s="11">
        <f t="shared" si="11"/>
        <v>0</v>
      </c>
      <c r="CA22" s="11">
        <f t="shared" si="11"/>
        <v>0</v>
      </c>
      <c r="CB22" s="145">
        <f t="shared" si="11"/>
        <v>0</v>
      </c>
      <c r="CC22" s="145">
        <f t="shared" si="11"/>
        <v>0</v>
      </c>
      <c r="CD22" s="11">
        <f t="shared" si="11"/>
        <v>0</v>
      </c>
      <c r="CE22" s="11">
        <f t="shared" si="11"/>
        <v>0</v>
      </c>
      <c r="CF22" s="145">
        <f t="shared" si="11"/>
        <v>0</v>
      </c>
      <c r="CG22" s="145">
        <f t="shared" si="11"/>
        <v>0</v>
      </c>
      <c r="CH22" s="11">
        <f t="shared" si="11"/>
        <v>-218421</v>
      </c>
      <c r="CI22" s="11">
        <f t="shared" si="11"/>
        <v>0</v>
      </c>
      <c r="CJ22" s="145">
        <f t="shared" si="11"/>
        <v>12</v>
      </c>
      <c r="CK22" s="145">
        <f t="shared" si="11"/>
        <v>0</v>
      </c>
      <c r="CL22" s="11">
        <f t="shared" si="11"/>
        <v>-119826</v>
      </c>
      <c r="CM22" s="11">
        <f t="shared" si="11"/>
        <v>976</v>
      </c>
      <c r="CN22" s="13"/>
      <c r="CO22" s="13"/>
      <c r="CP22" s="13"/>
      <c r="CQ22" s="13"/>
      <c r="CR22" s="13"/>
      <c r="CS22" s="13"/>
      <c r="CT22" s="7"/>
      <c r="CU22" s="8"/>
      <c r="CV22" s="8"/>
      <c r="CW22" s="7"/>
      <c r="CX22" s="7"/>
      <c r="CY22" s="8"/>
      <c r="CZ22" s="8"/>
      <c r="DA22" s="8"/>
      <c r="DB22" s="11"/>
      <c r="DC22" s="13"/>
      <c r="DD22" s="15"/>
    </row>
    <row r="23" spans="2:1477" s="6" customFormat="1" ht="24" customHeight="1" thickTop="1">
      <c r="B23" s="257" t="s">
        <v>32</v>
      </c>
      <c r="C23" s="258"/>
      <c r="D23" s="259"/>
      <c r="E23" s="110"/>
      <c r="F23" s="111"/>
      <c r="G23" s="112">
        <f t="shared" ref="G23:L23" si="12">SUM(G22,G16)</f>
        <v>16</v>
      </c>
      <c r="H23" s="112">
        <f t="shared" si="12"/>
        <v>30</v>
      </c>
      <c r="I23" s="112">
        <f t="shared" si="12"/>
        <v>60</v>
      </c>
      <c r="J23" s="112">
        <f t="shared" si="12"/>
        <v>3614</v>
      </c>
      <c r="K23" s="112">
        <f t="shared" si="12"/>
        <v>5344</v>
      </c>
      <c r="L23" s="112">
        <f t="shared" si="12"/>
        <v>5704</v>
      </c>
      <c r="M23" s="142">
        <f>IF(G23=0,0,N23/G23)</f>
        <v>0.6875</v>
      </c>
      <c r="N23" s="112">
        <f t="shared" ref="N23:AC23" si="13">SUM(N22,N16)</f>
        <v>11</v>
      </c>
      <c r="O23" s="112">
        <f t="shared" si="13"/>
        <v>-360</v>
      </c>
      <c r="P23" s="113">
        <f t="shared" si="13"/>
        <v>461</v>
      </c>
      <c r="Q23" s="113">
        <f t="shared" si="13"/>
        <v>0</v>
      </c>
      <c r="R23" s="112">
        <f t="shared" si="13"/>
        <v>1398</v>
      </c>
      <c r="S23" s="112">
        <f t="shared" si="13"/>
        <v>332</v>
      </c>
      <c r="T23" s="114">
        <f t="shared" si="13"/>
        <v>87530705</v>
      </c>
      <c r="U23" s="114">
        <f t="shared" si="13"/>
        <v>834708</v>
      </c>
      <c r="V23" s="114">
        <f t="shared" si="13"/>
        <v>86695997</v>
      </c>
      <c r="W23" s="114">
        <f t="shared" si="13"/>
        <v>90675345</v>
      </c>
      <c r="X23" s="114">
        <f t="shared" si="13"/>
        <v>90310580</v>
      </c>
      <c r="Y23" s="114">
        <f t="shared" si="13"/>
        <v>0</v>
      </c>
      <c r="Z23" s="114">
        <f t="shared" si="13"/>
        <v>0</v>
      </c>
      <c r="AA23" s="114">
        <f t="shared" si="13"/>
        <v>0</v>
      </c>
      <c r="AB23" s="114">
        <f t="shared" si="13"/>
        <v>90310580</v>
      </c>
      <c r="AC23" s="114">
        <f t="shared" si="13"/>
        <v>92205953</v>
      </c>
      <c r="AD23" s="142">
        <f>IF(G23=0,0,AE23/G23)</f>
        <v>0.5625</v>
      </c>
      <c r="AE23" s="144">
        <f t="shared" ref="AE23:CM23" si="14">SUM(AE22,AE16)</f>
        <v>9</v>
      </c>
      <c r="AF23" s="114">
        <f t="shared" si="14"/>
        <v>3844913</v>
      </c>
      <c r="AG23" s="114">
        <f t="shared" si="14"/>
        <v>3144640</v>
      </c>
      <c r="AH23" s="144">
        <f t="shared" si="14"/>
        <v>1063</v>
      </c>
      <c r="AI23" s="144">
        <f t="shared" si="14"/>
        <v>323</v>
      </c>
      <c r="AJ23" s="144">
        <f t="shared" si="14"/>
        <v>12</v>
      </c>
      <c r="AK23" s="144">
        <f t="shared" si="14"/>
        <v>116</v>
      </c>
      <c r="AL23" s="114">
        <f t="shared" si="14"/>
        <v>1141610</v>
      </c>
      <c r="AM23" s="114">
        <f t="shared" si="14"/>
        <v>174650</v>
      </c>
      <c r="AN23" s="144">
        <f t="shared" si="14"/>
        <v>81</v>
      </c>
      <c r="AO23" s="144">
        <f t="shared" si="14"/>
        <v>64</v>
      </c>
      <c r="AP23" s="114">
        <f t="shared" si="14"/>
        <v>1426653</v>
      </c>
      <c r="AQ23" s="114">
        <f t="shared" si="14"/>
        <v>253269</v>
      </c>
      <c r="AR23" s="144">
        <f t="shared" si="14"/>
        <v>0</v>
      </c>
      <c r="AS23" s="144">
        <f t="shared" si="14"/>
        <v>0</v>
      </c>
      <c r="AT23" s="114">
        <f t="shared" si="14"/>
        <v>0</v>
      </c>
      <c r="AU23" s="114">
        <f t="shared" si="14"/>
        <v>0</v>
      </c>
      <c r="AV23" s="144">
        <f t="shared" si="14"/>
        <v>0</v>
      </c>
      <c r="AW23" s="144">
        <f t="shared" si="14"/>
        <v>0</v>
      </c>
      <c r="AX23" s="114">
        <f t="shared" si="14"/>
        <v>0</v>
      </c>
      <c r="AY23" s="114">
        <f t="shared" si="14"/>
        <v>0</v>
      </c>
      <c r="AZ23" s="115">
        <f t="shared" si="14"/>
        <v>0</v>
      </c>
      <c r="BA23" s="115">
        <f t="shared" si="14"/>
        <v>0</v>
      </c>
      <c r="BB23" s="114">
        <f t="shared" si="14"/>
        <v>0</v>
      </c>
      <c r="BC23" s="114">
        <f t="shared" si="14"/>
        <v>0</v>
      </c>
      <c r="BD23" s="115">
        <f t="shared" si="14"/>
        <v>0</v>
      </c>
      <c r="BE23" s="115">
        <f t="shared" si="14"/>
        <v>0</v>
      </c>
      <c r="BF23" s="114">
        <f t="shared" si="14"/>
        <v>92800</v>
      </c>
      <c r="BG23" s="114">
        <f t="shared" si="14"/>
        <v>0</v>
      </c>
      <c r="BH23" s="115">
        <f t="shared" si="14"/>
        <v>0</v>
      </c>
      <c r="BI23" s="115">
        <f t="shared" si="14"/>
        <v>0</v>
      </c>
      <c r="BJ23" s="114">
        <f t="shared" si="14"/>
        <v>21924</v>
      </c>
      <c r="BK23" s="114">
        <f t="shared" si="14"/>
        <v>0</v>
      </c>
      <c r="BL23" s="115">
        <f t="shared" si="14"/>
        <v>0</v>
      </c>
      <c r="BM23" s="115">
        <f t="shared" si="14"/>
        <v>0</v>
      </c>
      <c r="BN23" s="114">
        <f t="shared" si="14"/>
        <v>0</v>
      </c>
      <c r="BO23" s="114">
        <f t="shared" si="14"/>
        <v>0</v>
      </c>
      <c r="BP23" s="115">
        <f t="shared" si="14"/>
        <v>0</v>
      </c>
      <c r="BQ23" s="115">
        <f t="shared" si="14"/>
        <v>0</v>
      </c>
      <c r="BR23" s="114">
        <f t="shared" si="14"/>
        <v>0</v>
      </c>
      <c r="BS23" s="114">
        <f t="shared" si="14"/>
        <v>0</v>
      </c>
      <c r="BT23" s="115">
        <f t="shared" si="14"/>
        <v>0</v>
      </c>
      <c r="BU23" s="115">
        <f t="shared" si="14"/>
        <v>0</v>
      </c>
      <c r="BV23" s="114">
        <f t="shared" si="14"/>
        <v>0</v>
      </c>
      <c r="BW23" s="114">
        <f t="shared" si="14"/>
        <v>0</v>
      </c>
      <c r="BX23" s="115">
        <f t="shared" si="14"/>
        <v>27</v>
      </c>
      <c r="BY23" s="115">
        <f t="shared" si="14"/>
        <v>0</v>
      </c>
      <c r="BZ23" s="114">
        <f t="shared" si="14"/>
        <v>69462</v>
      </c>
      <c r="CA23" s="114">
        <f t="shared" si="14"/>
        <v>88730</v>
      </c>
      <c r="CB23" s="115">
        <f t="shared" si="14"/>
        <v>0</v>
      </c>
      <c r="CC23" s="115">
        <f t="shared" si="14"/>
        <v>0</v>
      </c>
      <c r="CD23" s="114">
        <f t="shared" si="14"/>
        <v>0</v>
      </c>
      <c r="CE23" s="114">
        <f t="shared" si="14"/>
        <v>0</v>
      </c>
      <c r="CF23" s="115">
        <f t="shared" si="14"/>
        <v>0</v>
      </c>
      <c r="CG23" s="115">
        <f t="shared" si="14"/>
        <v>0</v>
      </c>
      <c r="CH23" s="114">
        <f t="shared" si="14"/>
        <v>-505621</v>
      </c>
      <c r="CI23" s="114">
        <f t="shared" si="14"/>
        <v>0</v>
      </c>
      <c r="CJ23" s="115">
        <f t="shared" si="14"/>
        <v>120</v>
      </c>
      <c r="CK23" s="115">
        <f t="shared" si="14"/>
        <v>180</v>
      </c>
      <c r="CL23" s="114">
        <f t="shared" si="14"/>
        <v>2246828</v>
      </c>
      <c r="CM23" s="114">
        <f t="shared" si="14"/>
        <v>516649</v>
      </c>
      <c r="CN23" s="116"/>
      <c r="CO23" s="116"/>
      <c r="CP23" s="116"/>
      <c r="CQ23" s="116"/>
      <c r="CR23" s="116"/>
      <c r="CS23" s="116"/>
      <c r="CT23" s="110"/>
      <c r="CU23" s="111"/>
      <c r="CV23" s="111"/>
      <c r="CW23" s="110"/>
      <c r="CX23" s="110"/>
      <c r="CY23" s="111"/>
      <c r="CZ23" s="111"/>
      <c r="DA23" s="111"/>
      <c r="DB23" s="114"/>
      <c r="DC23" s="116"/>
      <c r="DD23" s="116"/>
    </row>
    <row r="24" spans="2:1477" s="69" customFormat="1">
      <c r="B24" s="67" t="s">
        <v>0</v>
      </c>
      <c r="C24" s="67" t="s">
        <v>193</v>
      </c>
      <c r="D24" s="67" t="s">
        <v>194</v>
      </c>
      <c r="E24" s="68">
        <v>43243</v>
      </c>
      <c r="F24" s="67" t="s">
        <v>464</v>
      </c>
      <c r="G24" s="67" t="s">
        <v>475</v>
      </c>
      <c r="H24" s="187">
        <v>1</v>
      </c>
      <c r="I24" s="69">
        <v>2</v>
      </c>
      <c r="J24" s="69">
        <v>550</v>
      </c>
      <c r="K24" s="69">
        <v>719</v>
      </c>
      <c r="L24" s="69">
        <v>968</v>
      </c>
      <c r="M24" s="186">
        <f>IF(J24 = 0,0,(L24-AH24-AI24)/J24)</f>
        <v>1.4527272727272726</v>
      </c>
      <c r="N24" s="69">
        <f>IF(G24&lt;&gt;"",IF(M24&lt;=1.2,1,0),0)</f>
        <v>0</v>
      </c>
      <c r="O24" s="69">
        <v>-249</v>
      </c>
      <c r="P24" s="69">
        <v>249</v>
      </c>
      <c r="Q24" s="69">
        <v>0</v>
      </c>
      <c r="R24" s="69">
        <v>169</v>
      </c>
      <c r="S24" s="69">
        <v>0</v>
      </c>
      <c r="T24" s="190">
        <v>11717625</v>
      </c>
      <c r="U24" s="190">
        <v>120</v>
      </c>
      <c r="V24" s="190">
        <v>11717505</v>
      </c>
      <c r="W24" s="190">
        <v>11666748</v>
      </c>
      <c r="X24" s="190">
        <v>11573612</v>
      </c>
      <c r="Y24" s="190">
        <v>0</v>
      </c>
      <c r="Z24" s="190">
        <v>0</v>
      </c>
      <c r="AA24" s="190">
        <v>0</v>
      </c>
      <c r="AB24" s="190">
        <v>11573612</v>
      </c>
      <c r="AC24" s="190">
        <v>10334162</v>
      </c>
      <c r="AD24" s="186">
        <f>IF(V24=0,0,AC24/V24)</f>
        <v>0.88194218820474157</v>
      </c>
      <c r="AE24" s="69">
        <f>IF(AD24 &lt;=1.1,1,0)</f>
        <v>1</v>
      </c>
      <c r="AF24" s="190">
        <v>-1239450</v>
      </c>
      <c r="AG24" s="190">
        <v>-50877</v>
      </c>
      <c r="AH24" s="69">
        <v>123</v>
      </c>
      <c r="AI24" s="69">
        <v>46</v>
      </c>
      <c r="AJ24" s="69">
        <v>0</v>
      </c>
      <c r="AK24" s="69">
        <v>0</v>
      </c>
      <c r="AL24" s="80">
        <v>18000</v>
      </c>
      <c r="AM24" s="80">
        <v>0</v>
      </c>
      <c r="AN24" s="69">
        <v>0</v>
      </c>
      <c r="AO24" s="69">
        <v>0</v>
      </c>
      <c r="AP24" s="80">
        <v>0</v>
      </c>
      <c r="AQ24" s="80">
        <v>0</v>
      </c>
      <c r="AR24" s="69">
        <v>0</v>
      </c>
      <c r="AS24" s="69">
        <v>0</v>
      </c>
      <c r="AT24" s="80">
        <v>0</v>
      </c>
      <c r="AU24" s="80">
        <v>0</v>
      </c>
      <c r="AV24" s="69">
        <v>0</v>
      </c>
      <c r="AW24" s="69">
        <v>0</v>
      </c>
      <c r="AX24" s="80">
        <v>0</v>
      </c>
      <c r="AY24" s="80">
        <v>0</v>
      </c>
      <c r="AZ24" s="69">
        <v>0</v>
      </c>
      <c r="BA24" s="69">
        <v>0</v>
      </c>
      <c r="BB24" s="80">
        <v>0</v>
      </c>
      <c r="BC24" s="80">
        <v>0</v>
      </c>
      <c r="BD24" s="69">
        <v>0</v>
      </c>
      <c r="BE24" s="69">
        <v>0</v>
      </c>
      <c r="BF24" s="80">
        <v>0</v>
      </c>
      <c r="BG24" s="80">
        <v>0</v>
      </c>
      <c r="BH24" s="69">
        <v>0</v>
      </c>
      <c r="BI24" s="69">
        <v>0</v>
      </c>
      <c r="BJ24" s="80">
        <v>0</v>
      </c>
      <c r="BK24" s="80">
        <v>0</v>
      </c>
      <c r="BL24" s="69">
        <v>0</v>
      </c>
      <c r="BM24" s="69">
        <v>0</v>
      </c>
      <c r="BN24" s="80">
        <v>0</v>
      </c>
      <c r="BO24" s="80">
        <v>0</v>
      </c>
      <c r="BP24" s="69">
        <v>0</v>
      </c>
      <c r="BQ24" s="69">
        <v>0</v>
      </c>
      <c r="BR24" s="80">
        <v>0</v>
      </c>
      <c r="BS24" s="80">
        <v>0</v>
      </c>
      <c r="BT24" s="69">
        <v>0</v>
      </c>
      <c r="BU24" s="69">
        <v>0</v>
      </c>
      <c r="BV24" s="80">
        <v>0</v>
      </c>
      <c r="BW24" s="80">
        <v>0</v>
      </c>
      <c r="BX24" s="69">
        <v>0</v>
      </c>
      <c r="BY24" s="69">
        <v>0</v>
      </c>
      <c r="BZ24" s="80">
        <v>0</v>
      </c>
      <c r="CA24" s="80">
        <v>0</v>
      </c>
      <c r="CB24" s="69">
        <v>0</v>
      </c>
      <c r="CC24" s="69">
        <v>0</v>
      </c>
      <c r="CD24" s="80">
        <v>0</v>
      </c>
      <c r="CE24" s="80">
        <v>0</v>
      </c>
      <c r="CF24" s="69">
        <v>0</v>
      </c>
      <c r="CG24" s="69">
        <v>0</v>
      </c>
      <c r="CH24" s="80">
        <v>-68877</v>
      </c>
      <c r="CI24" s="80">
        <v>0</v>
      </c>
      <c r="CJ24" s="69">
        <v>0</v>
      </c>
      <c r="CK24" s="69">
        <v>0</v>
      </c>
      <c r="CL24" s="80">
        <v>-50877</v>
      </c>
      <c r="CM24" s="80">
        <v>0</v>
      </c>
      <c r="CN24" s="67" t="s">
        <v>351</v>
      </c>
      <c r="CO24" s="67" t="s">
        <v>352</v>
      </c>
      <c r="CP24" s="67" t="s">
        <v>318</v>
      </c>
      <c r="CQ24" s="67" t="s">
        <v>318</v>
      </c>
      <c r="CR24" s="67" t="s">
        <v>318</v>
      </c>
      <c r="CS24" s="67" t="s">
        <v>318</v>
      </c>
      <c r="CT24" s="68">
        <v>45154</v>
      </c>
      <c r="CU24" s="67" t="s">
        <v>466</v>
      </c>
      <c r="CV24" s="67" t="s">
        <v>467</v>
      </c>
      <c r="CW24" s="68" t="s">
        <v>168</v>
      </c>
      <c r="CX24" s="68">
        <v>44319</v>
      </c>
      <c r="CY24" s="67" t="s">
        <v>464</v>
      </c>
      <c r="CZ24" s="67" t="s">
        <v>469</v>
      </c>
      <c r="DA24" s="67" t="s">
        <v>476</v>
      </c>
      <c r="DB24" s="81">
        <v>12539660.43</v>
      </c>
      <c r="DC24" s="67"/>
      <c r="DD24" s="67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</row>
    <row r="25" spans="2:1477" s="69" customFormat="1">
      <c r="B25" s="67" t="s">
        <v>0</v>
      </c>
      <c r="C25" s="67" t="s">
        <v>195</v>
      </c>
      <c r="D25" s="67" t="s">
        <v>196</v>
      </c>
      <c r="E25" s="68">
        <v>43439</v>
      </c>
      <c r="F25" s="67" t="s">
        <v>471</v>
      </c>
      <c r="G25" s="67" t="s">
        <v>477</v>
      </c>
      <c r="H25" s="187">
        <v>1</v>
      </c>
      <c r="I25" s="69">
        <v>5</v>
      </c>
      <c r="J25" s="69">
        <v>300</v>
      </c>
      <c r="K25" s="69">
        <v>737</v>
      </c>
      <c r="L25" s="69">
        <v>737</v>
      </c>
      <c r="M25" s="186">
        <f t="shared" ref="M25:M41" si="15">IF(J25 = 0,0,(L25-AH25-AI25)/J25)</f>
        <v>1.8533333333333333</v>
      </c>
      <c r="N25" s="69">
        <f t="shared" ref="N25:N41" si="16">IF(G25&lt;&gt;"",IF(M25&lt;=1.2,1,0),0)</f>
        <v>0</v>
      </c>
      <c r="O25" s="69">
        <v>0</v>
      </c>
      <c r="P25" s="69">
        <v>0</v>
      </c>
      <c r="Q25" s="69">
        <v>0</v>
      </c>
      <c r="R25" s="69">
        <v>181</v>
      </c>
      <c r="S25" s="69">
        <v>256</v>
      </c>
      <c r="T25" s="190">
        <v>7294444</v>
      </c>
      <c r="U25" s="190">
        <v>68754</v>
      </c>
      <c r="V25" s="190">
        <v>7225690</v>
      </c>
      <c r="W25" s="190">
        <v>7636147</v>
      </c>
      <c r="X25" s="190">
        <v>7798283</v>
      </c>
      <c r="Y25" s="190">
        <v>0</v>
      </c>
      <c r="Z25" s="190">
        <v>0</v>
      </c>
      <c r="AA25" s="190">
        <v>0</v>
      </c>
      <c r="AB25" s="190">
        <v>7798283</v>
      </c>
      <c r="AC25" s="190">
        <v>7754246</v>
      </c>
      <c r="AD25" s="186">
        <f t="shared" ref="AD25:AD41" si="17">IF(V25=0,0,AC25/V25)</f>
        <v>1.0731495538834352</v>
      </c>
      <c r="AE25" s="69">
        <f t="shared" ref="AE25:AE41" si="18">IF(AD25 &lt;=1.1,1,0)</f>
        <v>1</v>
      </c>
      <c r="AF25" s="190">
        <v>-44037</v>
      </c>
      <c r="AG25" s="190">
        <v>341703</v>
      </c>
      <c r="AH25" s="69">
        <v>85</v>
      </c>
      <c r="AI25" s="69">
        <v>96</v>
      </c>
      <c r="AJ25" s="69">
        <v>0</v>
      </c>
      <c r="AK25" s="69">
        <v>27</v>
      </c>
      <c r="AL25" s="80">
        <v>92502</v>
      </c>
      <c r="AM25" s="80">
        <v>0</v>
      </c>
      <c r="AN25" s="69">
        <v>0</v>
      </c>
      <c r="AO25" s="69">
        <v>229</v>
      </c>
      <c r="AP25" s="80">
        <v>220039</v>
      </c>
      <c r="AQ25" s="80">
        <v>17548</v>
      </c>
      <c r="AR25" s="69">
        <v>0</v>
      </c>
      <c r="AS25" s="69">
        <v>0</v>
      </c>
      <c r="AT25" s="80">
        <v>0</v>
      </c>
      <c r="AU25" s="80">
        <v>0</v>
      </c>
      <c r="AV25" s="69">
        <v>0</v>
      </c>
      <c r="AW25" s="69">
        <v>0</v>
      </c>
      <c r="AX25" s="80">
        <v>0</v>
      </c>
      <c r="AY25" s="80">
        <v>0</v>
      </c>
      <c r="AZ25" s="69">
        <v>0</v>
      </c>
      <c r="BA25" s="69">
        <v>0</v>
      </c>
      <c r="BB25" s="80">
        <v>0</v>
      </c>
      <c r="BC25" s="80">
        <v>0</v>
      </c>
      <c r="BD25" s="69">
        <v>0</v>
      </c>
      <c r="BE25" s="69">
        <v>0</v>
      </c>
      <c r="BF25" s="80">
        <v>4989</v>
      </c>
      <c r="BG25" s="80">
        <v>0</v>
      </c>
      <c r="BH25" s="69">
        <v>0</v>
      </c>
      <c r="BI25" s="69">
        <v>0</v>
      </c>
      <c r="BJ25" s="80">
        <v>6525</v>
      </c>
      <c r="BK25" s="80">
        <v>0</v>
      </c>
      <c r="BL25" s="69">
        <v>0</v>
      </c>
      <c r="BM25" s="69">
        <v>0</v>
      </c>
      <c r="BN25" s="80">
        <v>0</v>
      </c>
      <c r="BO25" s="80">
        <v>0</v>
      </c>
      <c r="BP25" s="69">
        <v>0</v>
      </c>
      <c r="BQ25" s="69">
        <v>0</v>
      </c>
      <c r="BR25" s="80">
        <v>0</v>
      </c>
      <c r="BS25" s="80">
        <v>0</v>
      </c>
      <c r="BT25" s="69">
        <v>0</v>
      </c>
      <c r="BU25" s="69">
        <v>0</v>
      </c>
      <c r="BV25" s="80">
        <v>0</v>
      </c>
      <c r="BW25" s="80">
        <v>0</v>
      </c>
      <c r="BX25" s="69">
        <v>0</v>
      </c>
      <c r="BY25" s="69">
        <v>0</v>
      </c>
      <c r="BZ25" s="80">
        <v>6050</v>
      </c>
      <c r="CA25" s="80">
        <v>6050</v>
      </c>
      <c r="CB25" s="69">
        <v>0</v>
      </c>
      <c r="CC25" s="69">
        <v>0</v>
      </c>
      <c r="CD25" s="80">
        <v>0</v>
      </c>
      <c r="CE25" s="80">
        <v>0</v>
      </c>
      <c r="CF25" s="69">
        <v>0</v>
      </c>
      <c r="CG25" s="69">
        <v>0</v>
      </c>
      <c r="CH25" s="80">
        <v>0</v>
      </c>
      <c r="CI25" s="80">
        <v>0</v>
      </c>
      <c r="CJ25" s="69">
        <v>0</v>
      </c>
      <c r="CK25" s="69">
        <v>256</v>
      </c>
      <c r="CL25" s="80">
        <v>330105</v>
      </c>
      <c r="CM25" s="80">
        <v>23598</v>
      </c>
      <c r="CN25" s="67" t="s">
        <v>353</v>
      </c>
      <c r="CO25" s="67" t="s">
        <v>354</v>
      </c>
      <c r="CP25" s="67" t="s">
        <v>318</v>
      </c>
      <c r="CQ25" s="67" t="s">
        <v>318</v>
      </c>
      <c r="CR25" s="67" t="s">
        <v>318</v>
      </c>
      <c r="CS25" s="67" t="s">
        <v>318</v>
      </c>
      <c r="CT25" s="68">
        <v>45156</v>
      </c>
      <c r="CU25" s="67" t="s">
        <v>466</v>
      </c>
      <c r="CV25" s="67" t="s">
        <v>467</v>
      </c>
      <c r="CW25" s="68" t="s">
        <v>168</v>
      </c>
      <c r="CX25" s="68">
        <v>44364</v>
      </c>
      <c r="CY25" s="67" t="s">
        <v>464</v>
      </c>
      <c r="CZ25" s="67" t="s">
        <v>469</v>
      </c>
      <c r="DA25" s="67" t="s">
        <v>478</v>
      </c>
      <c r="DB25" s="81">
        <v>7079691.7800000003</v>
      </c>
      <c r="DC25" s="67"/>
      <c r="DD25" s="67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</row>
    <row r="26" spans="2:1477" s="69" customFormat="1">
      <c r="B26" s="67" t="s">
        <v>0</v>
      </c>
      <c r="C26" s="67" t="s">
        <v>200</v>
      </c>
      <c r="D26" s="67" t="s">
        <v>201</v>
      </c>
      <c r="E26" s="68">
        <v>43733</v>
      </c>
      <c r="F26" s="67" t="s">
        <v>466</v>
      </c>
      <c r="G26" s="67" t="s">
        <v>465</v>
      </c>
      <c r="H26" s="187">
        <v>3</v>
      </c>
      <c r="I26" s="69">
        <v>10</v>
      </c>
      <c r="J26" s="69">
        <v>600</v>
      </c>
      <c r="K26" s="69">
        <v>1149</v>
      </c>
      <c r="L26" s="69">
        <v>1149</v>
      </c>
      <c r="M26" s="186">
        <f t="shared" si="15"/>
        <v>1.34</v>
      </c>
      <c r="N26" s="69">
        <f t="shared" si="16"/>
        <v>0</v>
      </c>
      <c r="O26" s="69">
        <v>0</v>
      </c>
      <c r="P26" s="69">
        <v>0</v>
      </c>
      <c r="Q26" s="69">
        <v>0</v>
      </c>
      <c r="R26" s="69">
        <v>265</v>
      </c>
      <c r="S26" s="69">
        <v>284</v>
      </c>
      <c r="T26" s="190">
        <v>11950705</v>
      </c>
      <c r="U26" s="190">
        <v>126323</v>
      </c>
      <c r="V26" s="190">
        <v>11824382</v>
      </c>
      <c r="W26" s="190">
        <v>12606239</v>
      </c>
      <c r="X26" s="190">
        <v>12535468</v>
      </c>
      <c r="Y26" s="190">
        <v>0</v>
      </c>
      <c r="Z26" s="190">
        <v>0</v>
      </c>
      <c r="AA26" s="190">
        <v>0</v>
      </c>
      <c r="AB26" s="190">
        <v>12535468</v>
      </c>
      <c r="AC26" s="190">
        <v>12707911</v>
      </c>
      <c r="AD26" s="186">
        <f t="shared" si="17"/>
        <v>1.0747209452468636</v>
      </c>
      <c r="AE26" s="69">
        <f t="shared" si="18"/>
        <v>1</v>
      </c>
      <c r="AF26" s="190">
        <v>309266</v>
      </c>
      <c r="AG26" s="190">
        <v>655533</v>
      </c>
      <c r="AH26" s="69">
        <v>237</v>
      </c>
      <c r="AI26" s="69">
        <v>108</v>
      </c>
      <c r="AJ26" s="69">
        <v>0</v>
      </c>
      <c r="AK26" s="69">
        <v>39</v>
      </c>
      <c r="AL26" s="80">
        <v>488108</v>
      </c>
      <c r="AM26" s="80">
        <v>0</v>
      </c>
      <c r="AN26" s="69">
        <v>0</v>
      </c>
      <c r="AO26" s="69">
        <v>59</v>
      </c>
      <c r="AP26" s="80">
        <v>227908</v>
      </c>
      <c r="AQ26" s="80">
        <v>0</v>
      </c>
      <c r="AR26" s="69">
        <v>0</v>
      </c>
      <c r="AS26" s="69">
        <v>0</v>
      </c>
      <c r="AT26" s="80">
        <v>0</v>
      </c>
      <c r="AU26" s="80">
        <v>0</v>
      </c>
      <c r="AV26" s="69">
        <v>0</v>
      </c>
      <c r="AW26" s="69">
        <v>0</v>
      </c>
      <c r="AX26" s="80">
        <v>0</v>
      </c>
      <c r="AY26" s="80">
        <v>0</v>
      </c>
      <c r="AZ26" s="69">
        <v>0</v>
      </c>
      <c r="BA26" s="69">
        <v>0</v>
      </c>
      <c r="BB26" s="80">
        <v>0</v>
      </c>
      <c r="BC26" s="80">
        <v>0</v>
      </c>
      <c r="BD26" s="69">
        <v>0</v>
      </c>
      <c r="BE26" s="69">
        <v>0</v>
      </c>
      <c r="BF26" s="80">
        <v>0</v>
      </c>
      <c r="BG26" s="80">
        <v>0</v>
      </c>
      <c r="BH26" s="69">
        <v>0</v>
      </c>
      <c r="BI26" s="69">
        <v>0</v>
      </c>
      <c r="BJ26" s="80">
        <v>5974</v>
      </c>
      <c r="BK26" s="80">
        <v>0</v>
      </c>
      <c r="BL26" s="69">
        <v>0</v>
      </c>
      <c r="BM26" s="69">
        <v>0</v>
      </c>
      <c r="BN26" s="80">
        <v>0</v>
      </c>
      <c r="BO26" s="80">
        <v>0</v>
      </c>
      <c r="BP26" s="69">
        <v>0</v>
      </c>
      <c r="BQ26" s="69">
        <v>0</v>
      </c>
      <c r="BR26" s="80">
        <v>0</v>
      </c>
      <c r="BS26" s="80">
        <v>0</v>
      </c>
      <c r="BT26" s="69">
        <v>0</v>
      </c>
      <c r="BU26" s="69">
        <v>0</v>
      </c>
      <c r="BV26" s="80">
        <v>0</v>
      </c>
      <c r="BW26" s="80">
        <v>0</v>
      </c>
      <c r="BX26" s="69">
        <v>0</v>
      </c>
      <c r="BY26" s="69">
        <v>27</v>
      </c>
      <c r="BZ26" s="80">
        <v>0</v>
      </c>
      <c r="CA26" s="80">
        <v>0</v>
      </c>
      <c r="CB26" s="69">
        <v>0</v>
      </c>
      <c r="CC26" s="69">
        <v>0</v>
      </c>
      <c r="CD26" s="80">
        <v>0</v>
      </c>
      <c r="CE26" s="80">
        <v>0</v>
      </c>
      <c r="CF26" s="69">
        <v>0</v>
      </c>
      <c r="CG26" s="69">
        <v>0</v>
      </c>
      <c r="CH26" s="80">
        <v>0</v>
      </c>
      <c r="CI26" s="80">
        <v>0</v>
      </c>
      <c r="CJ26" s="69">
        <v>0</v>
      </c>
      <c r="CK26" s="69">
        <v>125</v>
      </c>
      <c r="CL26" s="80">
        <v>721990</v>
      </c>
      <c r="CM26" s="80">
        <v>0</v>
      </c>
      <c r="CN26" s="67" t="s">
        <v>355</v>
      </c>
      <c r="CO26" s="67" t="s">
        <v>356</v>
      </c>
      <c r="CP26" s="67" t="s">
        <v>318</v>
      </c>
      <c r="CQ26" s="67" t="s">
        <v>318</v>
      </c>
      <c r="CR26" s="67" t="s">
        <v>318</v>
      </c>
      <c r="CS26" s="67" t="s">
        <v>318</v>
      </c>
      <c r="CT26" s="68">
        <v>45197</v>
      </c>
      <c r="CU26" s="67" t="s">
        <v>466</v>
      </c>
      <c r="CV26" s="67" t="s">
        <v>467</v>
      </c>
      <c r="CW26" s="68" t="s">
        <v>168</v>
      </c>
      <c r="CX26" s="68">
        <v>44984</v>
      </c>
      <c r="CY26" s="67" t="s">
        <v>470</v>
      </c>
      <c r="CZ26" s="67" t="s">
        <v>468</v>
      </c>
      <c r="DA26" s="67" t="s">
        <v>309</v>
      </c>
      <c r="DB26" s="81">
        <v>11844644.470000001</v>
      </c>
      <c r="DC26" s="67"/>
      <c r="DD26" s="67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</row>
    <row r="27" spans="2:1477" s="69" customFormat="1">
      <c r="B27" s="67" t="s">
        <v>0</v>
      </c>
      <c r="C27" s="67" t="s">
        <v>281</v>
      </c>
      <c r="D27" s="67" t="s">
        <v>282</v>
      </c>
      <c r="E27" s="68">
        <v>44244</v>
      </c>
      <c r="F27" s="67" t="s">
        <v>470</v>
      </c>
      <c r="G27" s="67" t="s">
        <v>469</v>
      </c>
      <c r="H27" s="187">
        <v>1</v>
      </c>
      <c r="I27" s="69">
        <v>0</v>
      </c>
      <c r="J27" s="69">
        <v>180</v>
      </c>
      <c r="K27" s="69">
        <v>523</v>
      </c>
      <c r="L27" s="69">
        <v>523</v>
      </c>
      <c r="M27" s="186">
        <f t="shared" si="15"/>
        <v>2.2000000000000002</v>
      </c>
      <c r="N27" s="69">
        <f t="shared" si="16"/>
        <v>0</v>
      </c>
      <c r="O27" s="69">
        <v>0</v>
      </c>
      <c r="P27" s="69">
        <v>0</v>
      </c>
      <c r="Q27" s="69">
        <v>0</v>
      </c>
      <c r="R27" s="69">
        <v>29</v>
      </c>
      <c r="S27" s="69">
        <v>314</v>
      </c>
      <c r="T27" s="190">
        <v>1262262</v>
      </c>
      <c r="U27" s="190">
        <v>50000</v>
      </c>
      <c r="V27" s="190">
        <v>1212262</v>
      </c>
      <c r="W27" s="190">
        <v>1262262</v>
      </c>
      <c r="X27" s="190">
        <v>1249368</v>
      </c>
      <c r="Y27" s="190">
        <v>0</v>
      </c>
      <c r="Z27" s="190">
        <v>0</v>
      </c>
      <c r="AA27" s="190">
        <v>0</v>
      </c>
      <c r="AB27" s="190">
        <v>1249368</v>
      </c>
      <c r="AC27" s="190">
        <v>1249498</v>
      </c>
      <c r="AD27" s="186">
        <f t="shared" si="17"/>
        <v>1.0307161323212308</v>
      </c>
      <c r="AE27" s="69">
        <f t="shared" si="18"/>
        <v>1</v>
      </c>
      <c r="AF27" s="190">
        <v>130</v>
      </c>
      <c r="AG27" s="190">
        <v>0</v>
      </c>
      <c r="AH27" s="69">
        <v>103</v>
      </c>
      <c r="AI27" s="69">
        <v>24</v>
      </c>
      <c r="AJ27" s="69">
        <v>0</v>
      </c>
      <c r="AK27" s="69">
        <v>216</v>
      </c>
      <c r="AL27" s="80">
        <v>0</v>
      </c>
      <c r="AM27" s="80">
        <v>0</v>
      </c>
      <c r="AN27" s="69">
        <v>0</v>
      </c>
      <c r="AO27" s="69">
        <v>0</v>
      </c>
      <c r="AP27" s="80">
        <v>0</v>
      </c>
      <c r="AQ27" s="80">
        <v>0</v>
      </c>
      <c r="AR27" s="69">
        <v>0</v>
      </c>
      <c r="AS27" s="69">
        <v>0</v>
      </c>
      <c r="AT27" s="80">
        <v>0</v>
      </c>
      <c r="AU27" s="80">
        <v>0</v>
      </c>
      <c r="AV27" s="69">
        <v>0</v>
      </c>
      <c r="AW27" s="69">
        <v>0</v>
      </c>
      <c r="AX27" s="80">
        <v>0</v>
      </c>
      <c r="AY27" s="80">
        <v>0</v>
      </c>
      <c r="AZ27" s="69">
        <v>0</v>
      </c>
      <c r="BA27" s="69">
        <v>0</v>
      </c>
      <c r="BB27" s="80">
        <v>0</v>
      </c>
      <c r="BC27" s="80">
        <v>0</v>
      </c>
      <c r="BD27" s="69">
        <v>0</v>
      </c>
      <c r="BE27" s="69">
        <v>0</v>
      </c>
      <c r="BF27" s="80">
        <v>0</v>
      </c>
      <c r="BG27" s="80">
        <v>0</v>
      </c>
      <c r="BH27" s="69">
        <v>0</v>
      </c>
      <c r="BI27" s="69">
        <v>0</v>
      </c>
      <c r="BJ27" s="80">
        <v>0</v>
      </c>
      <c r="BK27" s="80">
        <v>0</v>
      </c>
      <c r="BL27" s="69">
        <v>0</v>
      </c>
      <c r="BM27" s="69">
        <v>0</v>
      </c>
      <c r="BN27" s="80">
        <v>0</v>
      </c>
      <c r="BO27" s="80">
        <v>0</v>
      </c>
      <c r="BP27" s="69">
        <v>0</v>
      </c>
      <c r="BQ27" s="69">
        <v>0</v>
      </c>
      <c r="BR27" s="80">
        <v>0</v>
      </c>
      <c r="BS27" s="80">
        <v>0</v>
      </c>
      <c r="BT27" s="69">
        <v>0</v>
      </c>
      <c r="BU27" s="69">
        <v>0</v>
      </c>
      <c r="BV27" s="80">
        <v>0</v>
      </c>
      <c r="BW27" s="80">
        <v>0</v>
      </c>
      <c r="BX27" s="69">
        <v>0</v>
      </c>
      <c r="BY27" s="69">
        <v>0</v>
      </c>
      <c r="BZ27" s="80">
        <v>0</v>
      </c>
      <c r="CA27" s="80">
        <v>0</v>
      </c>
      <c r="CB27" s="69">
        <v>0</v>
      </c>
      <c r="CC27" s="69">
        <v>0</v>
      </c>
      <c r="CD27" s="80">
        <v>0</v>
      </c>
      <c r="CE27" s="80">
        <v>0</v>
      </c>
      <c r="CF27" s="69">
        <v>0</v>
      </c>
      <c r="CG27" s="69">
        <v>0</v>
      </c>
      <c r="CH27" s="80">
        <v>0</v>
      </c>
      <c r="CI27" s="80">
        <v>0</v>
      </c>
      <c r="CJ27" s="69">
        <v>0</v>
      </c>
      <c r="CK27" s="69">
        <v>216</v>
      </c>
      <c r="CL27" s="80">
        <v>0</v>
      </c>
      <c r="CM27" s="80">
        <v>0</v>
      </c>
      <c r="CN27" s="67" t="s">
        <v>342</v>
      </c>
      <c r="CO27" s="67" t="s">
        <v>343</v>
      </c>
      <c r="CP27" s="67" t="s">
        <v>318</v>
      </c>
      <c r="CQ27" s="67" t="s">
        <v>318</v>
      </c>
      <c r="CR27" s="67" t="s">
        <v>318</v>
      </c>
      <c r="CS27" s="67" t="s">
        <v>318</v>
      </c>
      <c r="CT27" s="68">
        <v>45156</v>
      </c>
      <c r="CU27" s="67" t="s">
        <v>466</v>
      </c>
      <c r="CV27" s="67" t="s">
        <v>467</v>
      </c>
      <c r="CW27" s="68" t="s">
        <v>168</v>
      </c>
      <c r="CX27" s="68">
        <v>44918</v>
      </c>
      <c r="CY27" s="67" t="s">
        <v>471</v>
      </c>
      <c r="CZ27" s="67" t="s">
        <v>468</v>
      </c>
      <c r="DA27" s="67" t="s">
        <v>309</v>
      </c>
      <c r="DB27" s="81">
        <v>1338362.8899999999</v>
      </c>
      <c r="DC27" s="67"/>
      <c r="DD27" s="6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</row>
    <row r="28" spans="2:1477" s="69" customFormat="1">
      <c r="B28" s="67" t="s">
        <v>0</v>
      </c>
      <c r="C28" s="67" t="s">
        <v>202</v>
      </c>
      <c r="D28" s="67" t="s">
        <v>203</v>
      </c>
      <c r="E28" s="68">
        <v>44342</v>
      </c>
      <c r="F28" s="67" t="s">
        <v>464</v>
      </c>
      <c r="G28" s="67" t="s">
        <v>469</v>
      </c>
      <c r="H28" s="187">
        <v>2</v>
      </c>
      <c r="I28" s="69">
        <v>3</v>
      </c>
      <c r="J28" s="69">
        <v>325</v>
      </c>
      <c r="K28" s="69">
        <v>487</v>
      </c>
      <c r="L28" s="69">
        <v>487</v>
      </c>
      <c r="M28" s="186">
        <f t="shared" si="15"/>
        <v>1.2461538461538462</v>
      </c>
      <c r="N28" s="69">
        <f t="shared" si="16"/>
        <v>0</v>
      </c>
      <c r="O28" s="69">
        <v>0</v>
      </c>
      <c r="P28" s="69">
        <v>0</v>
      </c>
      <c r="Q28" s="69">
        <v>0</v>
      </c>
      <c r="R28" s="69">
        <v>162</v>
      </c>
      <c r="S28" s="69">
        <v>0</v>
      </c>
      <c r="T28" s="190">
        <v>4633748</v>
      </c>
      <c r="U28" s="190">
        <v>75000</v>
      </c>
      <c r="V28" s="190">
        <v>4558748</v>
      </c>
      <c r="W28" s="190">
        <v>3852057</v>
      </c>
      <c r="X28" s="190">
        <v>3929376</v>
      </c>
      <c r="Y28" s="190">
        <v>0</v>
      </c>
      <c r="Z28" s="190">
        <v>0</v>
      </c>
      <c r="AA28" s="190">
        <v>0</v>
      </c>
      <c r="AB28" s="190">
        <v>3929376</v>
      </c>
      <c r="AC28" s="190">
        <v>4154909</v>
      </c>
      <c r="AD28" s="186">
        <f t="shared" si="17"/>
        <v>0.91141449362851379</v>
      </c>
      <c r="AE28" s="69">
        <f t="shared" si="18"/>
        <v>1</v>
      </c>
      <c r="AF28" s="190">
        <v>225533</v>
      </c>
      <c r="AG28" s="190">
        <v>-781691</v>
      </c>
      <c r="AH28" s="69">
        <v>40</v>
      </c>
      <c r="AI28" s="69">
        <v>42</v>
      </c>
      <c r="AJ28" s="69">
        <v>30</v>
      </c>
      <c r="AK28" s="69">
        <v>0</v>
      </c>
      <c r="AL28" s="80">
        <v>-739805</v>
      </c>
      <c r="AM28" s="80">
        <v>0</v>
      </c>
      <c r="AN28" s="69">
        <v>0</v>
      </c>
      <c r="AO28" s="69">
        <v>0</v>
      </c>
      <c r="AP28" s="80">
        <v>7067</v>
      </c>
      <c r="AQ28" s="80">
        <v>0</v>
      </c>
      <c r="AR28" s="69">
        <v>0</v>
      </c>
      <c r="AS28" s="69">
        <v>0</v>
      </c>
      <c r="AT28" s="80">
        <v>0</v>
      </c>
      <c r="AU28" s="80">
        <v>0</v>
      </c>
      <c r="AV28" s="69">
        <v>0</v>
      </c>
      <c r="AW28" s="69">
        <v>0</v>
      </c>
      <c r="AX28" s="80">
        <v>0</v>
      </c>
      <c r="AY28" s="80">
        <v>0</v>
      </c>
      <c r="AZ28" s="69">
        <v>0</v>
      </c>
      <c r="BA28" s="69">
        <v>0</v>
      </c>
      <c r="BB28" s="80">
        <v>0</v>
      </c>
      <c r="BC28" s="80">
        <v>0</v>
      </c>
      <c r="BD28" s="69">
        <v>0</v>
      </c>
      <c r="BE28" s="69">
        <v>0</v>
      </c>
      <c r="BF28" s="80">
        <v>0</v>
      </c>
      <c r="BG28" s="80">
        <v>0</v>
      </c>
      <c r="BH28" s="69">
        <v>0</v>
      </c>
      <c r="BI28" s="69">
        <v>0</v>
      </c>
      <c r="BJ28" s="80">
        <v>0</v>
      </c>
      <c r="BK28" s="80">
        <v>0</v>
      </c>
      <c r="BL28" s="69">
        <v>0</v>
      </c>
      <c r="BM28" s="69">
        <v>0</v>
      </c>
      <c r="BN28" s="80">
        <v>0</v>
      </c>
      <c r="BO28" s="80">
        <v>0</v>
      </c>
      <c r="BP28" s="69">
        <v>0</v>
      </c>
      <c r="BQ28" s="69">
        <v>0</v>
      </c>
      <c r="BR28" s="80">
        <v>0</v>
      </c>
      <c r="BS28" s="80">
        <v>0</v>
      </c>
      <c r="BT28" s="69">
        <v>0</v>
      </c>
      <c r="BU28" s="69">
        <v>0</v>
      </c>
      <c r="BV28" s="80">
        <v>0</v>
      </c>
      <c r="BW28" s="80">
        <v>0</v>
      </c>
      <c r="BX28" s="69">
        <v>0</v>
      </c>
      <c r="BY28" s="69">
        <v>0</v>
      </c>
      <c r="BZ28" s="80">
        <v>0</v>
      </c>
      <c r="CA28" s="80">
        <v>0</v>
      </c>
      <c r="CB28" s="69">
        <v>0</v>
      </c>
      <c r="CC28" s="69">
        <v>0</v>
      </c>
      <c r="CD28" s="80">
        <v>0</v>
      </c>
      <c r="CE28" s="80">
        <v>0</v>
      </c>
      <c r="CF28" s="69">
        <v>0</v>
      </c>
      <c r="CG28" s="69">
        <v>0</v>
      </c>
      <c r="CH28" s="80">
        <v>0</v>
      </c>
      <c r="CI28" s="80">
        <v>0</v>
      </c>
      <c r="CJ28" s="69">
        <v>30</v>
      </c>
      <c r="CK28" s="69">
        <v>0</v>
      </c>
      <c r="CL28" s="80">
        <v>-732738</v>
      </c>
      <c r="CM28" s="80">
        <v>0</v>
      </c>
      <c r="CN28" s="67" t="s">
        <v>357</v>
      </c>
      <c r="CO28" s="67" t="s">
        <v>358</v>
      </c>
      <c r="CP28" s="67" t="s">
        <v>318</v>
      </c>
      <c r="CQ28" s="67" t="s">
        <v>318</v>
      </c>
      <c r="CR28" s="67" t="s">
        <v>318</v>
      </c>
      <c r="CS28" s="67" t="s">
        <v>318</v>
      </c>
      <c r="CT28" s="68">
        <v>45125</v>
      </c>
      <c r="CU28" s="67" t="s">
        <v>466</v>
      </c>
      <c r="CV28" s="67" t="s">
        <v>467</v>
      </c>
      <c r="CW28" s="68" t="s">
        <v>168</v>
      </c>
      <c r="CX28" s="68">
        <v>44932</v>
      </c>
      <c r="CY28" s="67" t="s">
        <v>470</v>
      </c>
      <c r="CZ28" s="67" t="s">
        <v>468</v>
      </c>
      <c r="DA28" s="67" t="s">
        <v>309</v>
      </c>
      <c r="DB28" s="81">
        <v>4540382.58</v>
      </c>
      <c r="DC28" s="67"/>
      <c r="DD28" s="67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</row>
    <row r="29" spans="2:1477" s="69" customFormat="1">
      <c r="B29" s="67" t="s">
        <v>0</v>
      </c>
      <c r="C29" s="67" t="s">
        <v>204</v>
      </c>
      <c r="D29" s="67" t="s">
        <v>205</v>
      </c>
      <c r="E29" s="68">
        <v>44356</v>
      </c>
      <c r="F29" s="67" t="s">
        <v>464</v>
      </c>
      <c r="G29" s="67" t="s">
        <v>469</v>
      </c>
      <c r="H29" s="187">
        <v>3</v>
      </c>
      <c r="I29" s="69">
        <v>2</v>
      </c>
      <c r="J29" s="69">
        <v>350</v>
      </c>
      <c r="K29" s="69">
        <v>501</v>
      </c>
      <c r="L29" s="69">
        <v>501</v>
      </c>
      <c r="M29" s="186">
        <f t="shared" si="15"/>
        <v>1.1200000000000001</v>
      </c>
      <c r="N29" s="69">
        <f t="shared" si="16"/>
        <v>1</v>
      </c>
      <c r="O29" s="69">
        <v>0</v>
      </c>
      <c r="P29" s="69">
        <v>0</v>
      </c>
      <c r="Q29" s="69">
        <v>0</v>
      </c>
      <c r="R29" s="69">
        <v>109</v>
      </c>
      <c r="S29" s="69">
        <v>42</v>
      </c>
      <c r="T29" s="190">
        <v>6155492</v>
      </c>
      <c r="U29" s="190">
        <v>64024</v>
      </c>
      <c r="V29" s="190">
        <v>6091468</v>
      </c>
      <c r="W29" s="190">
        <v>6241492</v>
      </c>
      <c r="X29" s="190">
        <v>6261727</v>
      </c>
      <c r="Y29" s="190">
        <v>0</v>
      </c>
      <c r="Z29" s="190">
        <v>0</v>
      </c>
      <c r="AA29" s="190">
        <v>0</v>
      </c>
      <c r="AB29" s="190">
        <v>6261727</v>
      </c>
      <c r="AC29" s="190">
        <v>6665942</v>
      </c>
      <c r="AD29" s="186">
        <f t="shared" si="17"/>
        <v>1.0943079730534577</v>
      </c>
      <c r="AE29" s="69">
        <f t="shared" si="18"/>
        <v>1</v>
      </c>
      <c r="AF29" s="190">
        <v>404215</v>
      </c>
      <c r="AG29" s="190">
        <v>86000</v>
      </c>
      <c r="AH29" s="69">
        <v>72</v>
      </c>
      <c r="AI29" s="69">
        <v>37</v>
      </c>
      <c r="AJ29" s="69">
        <v>0</v>
      </c>
      <c r="AK29" s="69">
        <v>42</v>
      </c>
      <c r="AL29" s="80">
        <v>61451</v>
      </c>
      <c r="AM29" s="80">
        <v>0</v>
      </c>
      <c r="AN29" s="69">
        <v>0</v>
      </c>
      <c r="AO29" s="69">
        <v>0</v>
      </c>
      <c r="AP29" s="80">
        <v>59384</v>
      </c>
      <c r="AQ29" s="80">
        <v>0</v>
      </c>
      <c r="AR29" s="69">
        <v>0</v>
      </c>
      <c r="AS29" s="69">
        <v>0</v>
      </c>
      <c r="AT29" s="80">
        <v>0</v>
      </c>
      <c r="AU29" s="80">
        <v>0</v>
      </c>
      <c r="AV29" s="69">
        <v>0</v>
      </c>
      <c r="AW29" s="69">
        <v>0</v>
      </c>
      <c r="AX29" s="80">
        <v>0</v>
      </c>
      <c r="AY29" s="80">
        <v>0</v>
      </c>
      <c r="AZ29" s="69">
        <v>0</v>
      </c>
      <c r="BA29" s="69">
        <v>0</v>
      </c>
      <c r="BB29" s="80">
        <v>0</v>
      </c>
      <c r="BC29" s="80">
        <v>0</v>
      </c>
      <c r="BD29" s="69">
        <v>0</v>
      </c>
      <c r="BE29" s="69">
        <v>0</v>
      </c>
      <c r="BF29" s="80">
        <v>0</v>
      </c>
      <c r="BG29" s="80">
        <v>0</v>
      </c>
      <c r="BH29" s="69">
        <v>0</v>
      </c>
      <c r="BI29" s="69">
        <v>0</v>
      </c>
      <c r="BJ29" s="80">
        <v>0</v>
      </c>
      <c r="BK29" s="80">
        <v>0</v>
      </c>
      <c r="BL29" s="69">
        <v>0</v>
      </c>
      <c r="BM29" s="69">
        <v>0</v>
      </c>
      <c r="BN29" s="80">
        <v>0</v>
      </c>
      <c r="BO29" s="80">
        <v>0</v>
      </c>
      <c r="BP29" s="69">
        <v>0</v>
      </c>
      <c r="BQ29" s="69">
        <v>0</v>
      </c>
      <c r="BR29" s="80">
        <v>0</v>
      </c>
      <c r="BS29" s="80">
        <v>0</v>
      </c>
      <c r="BT29" s="69">
        <v>0</v>
      </c>
      <c r="BU29" s="69">
        <v>0</v>
      </c>
      <c r="BV29" s="80">
        <v>0</v>
      </c>
      <c r="BW29" s="80">
        <v>0</v>
      </c>
      <c r="BX29" s="69">
        <v>0</v>
      </c>
      <c r="BY29" s="69">
        <v>0</v>
      </c>
      <c r="BZ29" s="80">
        <v>0</v>
      </c>
      <c r="CA29" s="80">
        <v>0</v>
      </c>
      <c r="CB29" s="69">
        <v>0</v>
      </c>
      <c r="CC29" s="69">
        <v>0</v>
      </c>
      <c r="CD29" s="80">
        <v>0</v>
      </c>
      <c r="CE29" s="80">
        <v>0</v>
      </c>
      <c r="CF29" s="69">
        <v>0</v>
      </c>
      <c r="CG29" s="69">
        <v>0</v>
      </c>
      <c r="CH29" s="80">
        <v>0</v>
      </c>
      <c r="CI29" s="80">
        <v>0</v>
      </c>
      <c r="CJ29" s="69">
        <v>0</v>
      </c>
      <c r="CK29" s="69">
        <v>42</v>
      </c>
      <c r="CL29" s="80">
        <v>120835</v>
      </c>
      <c r="CM29" s="80">
        <v>0</v>
      </c>
      <c r="CN29" s="67" t="s">
        <v>351</v>
      </c>
      <c r="CO29" s="67" t="s">
        <v>352</v>
      </c>
      <c r="CP29" s="67" t="s">
        <v>318</v>
      </c>
      <c r="CQ29" s="67" t="s">
        <v>318</v>
      </c>
      <c r="CR29" s="67" t="s">
        <v>318</v>
      </c>
      <c r="CS29" s="67" t="s">
        <v>318</v>
      </c>
      <c r="CT29" s="68">
        <v>45176</v>
      </c>
      <c r="CU29" s="67" t="s">
        <v>466</v>
      </c>
      <c r="CV29" s="67" t="s">
        <v>467</v>
      </c>
      <c r="CW29" s="68" t="s">
        <v>168</v>
      </c>
      <c r="CX29" s="68">
        <v>44946</v>
      </c>
      <c r="CY29" s="67" t="s">
        <v>470</v>
      </c>
      <c r="CZ29" s="67" t="s">
        <v>468</v>
      </c>
      <c r="DA29" s="67" t="s">
        <v>476</v>
      </c>
      <c r="DB29" s="81">
        <v>7776561.6100000003</v>
      </c>
      <c r="DC29" s="67"/>
      <c r="DD29" s="67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</row>
    <row r="30" spans="2:1477" s="69" customFormat="1">
      <c r="B30" s="67" t="s">
        <v>0</v>
      </c>
      <c r="C30" s="67" t="s">
        <v>206</v>
      </c>
      <c r="D30" s="67" t="s">
        <v>207</v>
      </c>
      <c r="E30" s="68">
        <v>44468</v>
      </c>
      <c r="F30" s="67" t="s">
        <v>466</v>
      </c>
      <c r="G30" s="67" t="s">
        <v>472</v>
      </c>
      <c r="H30" s="187">
        <v>1</v>
      </c>
      <c r="I30" s="69">
        <v>1</v>
      </c>
      <c r="J30" s="69">
        <v>150</v>
      </c>
      <c r="K30" s="69">
        <v>289</v>
      </c>
      <c r="L30" s="69">
        <v>271</v>
      </c>
      <c r="M30" s="186">
        <f t="shared" si="15"/>
        <v>1.2266666666666666</v>
      </c>
      <c r="N30" s="69">
        <f t="shared" si="16"/>
        <v>0</v>
      </c>
      <c r="O30" s="69">
        <v>18</v>
      </c>
      <c r="P30" s="69">
        <v>0</v>
      </c>
      <c r="Q30" s="69">
        <v>0</v>
      </c>
      <c r="R30" s="69">
        <v>118</v>
      </c>
      <c r="S30" s="69">
        <v>21</v>
      </c>
      <c r="T30" s="190">
        <v>4876894</v>
      </c>
      <c r="U30" s="190">
        <v>52518</v>
      </c>
      <c r="V30" s="190">
        <v>4824376</v>
      </c>
      <c r="W30" s="190">
        <v>4984966</v>
      </c>
      <c r="X30" s="190">
        <v>5022406</v>
      </c>
      <c r="Y30" s="190">
        <v>0</v>
      </c>
      <c r="Z30" s="190">
        <v>0</v>
      </c>
      <c r="AA30" s="190">
        <v>0</v>
      </c>
      <c r="AB30" s="190">
        <v>5022406</v>
      </c>
      <c r="AC30" s="190">
        <v>5415141</v>
      </c>
      <c r="AD30" s="186">
        <f t="shared" si="17"/>
        <v>1.1224541785300317</v>
      </c>
      <c r="AE30" s="69">
        <f t="shared" si="18"/>
        <v>0</v>
      </c>
      <c r="AF30" s="190">
        <v>392735</v>
      </c>
      <c r="AG30" s="190">
        <v>108073</v>
      </c>
      <c r="AH30" s="69">
        <v>77</v>
      </c>
      <c r="AI30" s="69">
        <v>10</v>
      </c>
      <c r="AJ30" s="69">
        <v>0</v>
      </c>
      <c r="AK30" s="69">
        <v>21</v>
      </c>
      <c r="AL30" s="80">
        <v>125561</v>
      </c>
      <c r="AM30" s="80">
        <v>0</v>
      </c>
      <c r="AN30" s="69">
        <v>0</v>
      </c>
      <c r="AO30" s="69">
        <v>0</v>
      </c>
      <c r="AP30" s="80">
        <v>0</v>
      </c>
      <c r="AQ30" s="80">
        <v>0</v>
      </c>
      <c r="AR30" s="69">
        <v>0</v>
      </c>
      <c r="AS30" s="69">
        <v>0</v>
      </c>
      <c r="AT30" s="80">
        <v>0</v>
      </c>
      <c r="AU30" s="80">
        <v>0</v>
      </c>
      <c r="AV30" s="69">
        <v>0</v>
      </c>
      <c r="AW30" s="69">
        <v>0</v>
      </c>
      <c r="AX30" s="80">
        <v>0</v>
      </c>
      <c r="AY30" s="80">
        <v>0</v>
      </c>
      <c r="AZ30" s="69">
        <v>0</v>
      </c>
      <c r="BA30" s="69">
        <v>0</v>
      </c>
      <c r="BB30" s="80">
        <v>0</v>
      </c>
      <c r="BC30" s="80">
        <v>0</v>
      </c>
      <c r="BD30" s="69">
        <v>0</v>
      </c>
      <c r="BE30" s="69">
        <v>0</v>
      </c>
      <c r="BF30" s="80">
        <v>0</v>
      </c>
      <c r="BG30" s="80">
        <v>0</v>
      </c>
      <c r="BH30" s="69">
        <v>0</v>
      </c>
      <c r="BI30" s="69">
        <v>0</v>
      </c>
      <c r="BJ30" s="80">
        <v>0</v>
      </c>
      <c r="BK30" s="80">
        <v>0</v>
      </c>
      <c r="BL30" s="69">
        <v>0</v>
      </c>
      <c r="BM30" s="69">
        <v>0</v>
      </c>
      <c r="BN30" s="80">
        <v>0</v>
      </c>
      <c r="BO30" s="80">
        <v>0</v>
      </c>
      <c r="BP30" s="69">
        <v>0</v>
      </c>
      <c r="BQ30" s="69">
        <v>0</v>
      </c>
      <c r="BR30" s="80">
        <v>0</v>
      </c>
      <c r="BS30" s="80">
        <v>0</v>
      </c>
      <c r="BT30" s="69">
        <v>0</v>
      </c>
      <c r="BU30" s="69">
        <v>0</v>
      </c>
      <c r="BV30" s="80">
        <v>0</v>
      </c>
      <c r="BW30" s="80">
        <v>0</v>
      </c>
      <c r="BX30" s="69">
        <v>0</v>
      </c>
      <c r="BY30" s="69">
        <v>0</v>
      </c>
      <c r="BZ30" s="80">
        <v>0</v>
      </c>
      <c r="CA30" s="80">
        <v>0</v>
      </c>
      <c r="CB30" s="69">
        <v>31</v>
      </c>
      <c r="CC30" s="69">
        <v>0</v>
      </c>
      <c r="CD30" s="80">
        <v>0</v>
      </c>
      <c r="CE30" s="80">
        <v>0</v>
      </c>
      <c r="CF30" s="69">
        <v>0</v>
      </c>
      <c r="CG30" s="69">
        <v>0</v>
      </c>
      <c r="CH30" s="80">
        <v>0</v>
      </c>
      <c r="CI30" s="80">
        <v>0</v>
      </c>
      <c r="CJ30" s="69">
        <v>31</v>
      </c>
      <c r="CK30" s="69">
        <v>21</v>
      </c>
      <c r="CL30" s="80">
        <v>125561</v>
      </c>
      <c r="CM30" s="80">
        <v>0</v>
      </c>
      <c r="CN30" s="67" t="s">
        <v>316</v>
      </c>
      <c r="CO30" s="67" t="s">
        <v>317</v>
      </c>
      <c r="CP30" s="67" t="s">
        <v>318</v>
      </c>
      <c r="CQ30" s="67" t="s">
        <v>318</v>
      </c>
      <c r="CR30" s="67" t="s">
        <v>318</v>
      </c>
      <c r="CS30" s="67" t="s">
        <v>318</v>
      </c>
      <c r="CT30" s="68">
        <v>45169</v>
      </c>
      <c r="CU30" s="67" t="s">
        <v>466</v>
      </c>
      <c r="CV30" s="67" t="s">
        <v>467</v>
      </c>
      <c r="CW30" s="68" t="s">
        <v>168</v>
      </c>
      <c r="CX30" s="68">
        <v>44847</v>
      </c>
      <c r="CY30" s="67" t="s">
        <v>471</v>
      </c>
      <c r="CZ30" s="67" t="s">
        <v>468</v>
      </c>
      <c r="DA30" s="67" t="s">
        <v>479</v>
      </c>
      <c r="DB30" s="81">
        <v>5483810.9400000004</v>
      </c>
      <c r="DC30" s="67"/>
      <c r="DD30" s="67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</row>
    <row r="31" spans="2:1477" s="69" customFormat="1">
      <c r="B31" s="67" t="s">
        <v>0</v>
      </c>
      <c r="C31" s="67" t="s">
        <v>208</v>
      </c>
      <c r="D31" s="67" t="s">
        <v>209</v>
      </c>
      <c r="E31" s="68">
        <v>44496</v>
      </c>
      <c r="F31" s="67" t="s">
        <v>471</v>
      </c>
      <c r="G31" s="67" t="s">
        <v>472</v>
      </c>
      <c r="H31" s="187">
        <v>1</v>
      </c>
      <c r="I31" s="69">
        <v>2</v>
      </c>
      <c r="J31" s="69">
        <v>250</v>
      </c>
      <c r="K31" s="69">
        <v>455</v>
      </c>
      <c r="L31" s="69">
        <v>453</v>
      </c>
      <c r="M31" s="186">
        <f t="shared" si="15"/>
        <v>1.052</v>
      </c>
      <c r="N31" s="69">
        <f t="shared" si="16"/>
        <v>1</v>
      </c>
      <c r="O31" s="69">
        <v>2</v>
      </c>
      <c r="P31" s="69">
        <v>0</v>
      </c>
      <c r="Q31" s="69">
        <v>0</v>
      </c>
      <c r="R31" s="69">
        <v>190</v>
      </c>
      <c r="S31" s="69">
        <v>15</v>
      </c>
      <c r="T31" s="190">
        <v>3471681</v>
      </c>
      <c r="U31" s="190">
        <v>50000</v>
      </c>
      <c r="V31" s="190">
        <v>3421681</v>
      </c>
      <c r="W31" s="190">
        <v>3603585</v>
      </c>
      <c r="X31" s="190">
        <v>3475517</v>
      </c>
      <c r="Y31" s="190">
        <v>0</v>
      </c>
      <c r="Z31" s="190">
        <v>0</v>
      </c>
      <c r="AA31" s="190">
        <v>0</v>
      </c>
      <c r="AB31" s="190">
        <v>3475517</v>
      </c>
      <c r="AC31" s="190">
        <v>3614982</v>
      </c>
      <c r="AD31" s="186">
        <f t="shared" si="17"/>
        <v>1.0564929927716815</v>
      </c>
      <c r="AE31" s="69">
        <f t="shared" si="18"/>
        <v>1</v>
      </c>
      <c r="AF31" s="190">
        <v>141674</v>
      </c>
      <c r="AG31" s="190">
        <v>131904</v>
      </c>
      <c r="AH31" s="69">
        <v>166</v>
      </c>
      <c r="AI31" s="69">
        <v>24</v>
      </c>
      <c r="AJ31" s="69">
        <v>0</v>
      </c>
      <c r="AK31" s="69">
        <v>0</v>
      </c>
      <c r="AL31" s="80">
        <v>14150</v>
      </c>
      <c r="AM31" s="80">
        <v>0</v>
      </c>
      <c r="AN31" s="69">
        <v>0</v>
      </c>
      <c r="AO31" s="69">
        <v>15</v>
      </c>
      <c r="AP31" s="80">
        <v>130039</v>
      </c>
      <c r="AQ31" s="80">
        <v>0</v>
      </c>
      <c r="AR31" s="69">
        <v>0</v>
      </c>
      <c r="AS31" s="69">
        <v>0</v>
      </c>
      <c r="AT31" s="80">
        <v>0</v>
      </c>
      <c r="AU31" s="80">
        <v>0</v>
      </c>
      <c r="AV31" s="69">
        <v>0</v>
      </c>
      <c r="AW31" s="69">
        <v>0</v>
      </c>
      <c r="AX31" s="80">
        <v>0</v>
      </c>
      <c r="AY31" s="80">
        <v>0</v>
      </c>
      <c r="AZ31" s="69">
        <v>0</v>
      </c>
      <c r="BA31" s="69">
        <v>0</v>
      </c>
      <c r="BB31" s="80">
        <v>0</v>
      </c>
      <c r="BC31" s="80">
        <v>0</v>
      </c>
      <c r="BD31" s="69">
        <v>0</v>
      </c>
      <c r="BE31" s="69">
        <v>0</v>
      </c>
      <c r="BF31" s="80">
        <v>0</v>
      </c>
      <c r="BG31" s="80">
        <v>0</v>
      </c>
      <c r="BH31" s="69">
        <v>0</v>
      </c>
      <c r="BI31" s="69">
        <v>0</v>
      </c>
      <c r="BJ31" s="80">
        <v>0</v>
      </c>
      <c r="BK31" s="80">
        <v>0</v>
      </c>
      <c r="BL31" s="69">
        <v>0</v>
      </c>
      <c r="BM31" s="69">
        <v>0</v>
      </c>
      <c r="BN31" s="80">
        <v>0</v>
      </c>
      <c r="BO31" s="80">
        <v>0</v>
      </c>
      <c r="BP31" s="69">
        <v>0</v>
      </c>
      <c r="BQ31" s="69">
        <v>0</v>
      </c>
      <c r="BR31" s="80">
        <v>0</v>
      </c>
      <c r="BS31" s="80">
        <v>0</v>
      </c>
      <c r="BT31" s="69">
        <v>0</v>
      </c>
      <c r="BU31" s="69">
        <v>0</v>
      </c>
      <c r="BV31" s="80">
        <v>0</v>
      </c>
      <c r="BW31" s="80">
        <v>0</v>
      </c>
      <c r="BX31" s="69">
        <v>0</v>
      </c>
      <c r="BY31" s="69">
        <v>0</v>
      </c>
      <c r="BZ31" s="80">
        <v>0</v>
      </c>
      <c r="CA31" s="80">
        <v>0</v>
      </c>
      <c r="CB31" s="69">
        <v>60</v>
      </c>
      <c r="CC31" s="69">
        <v>0</v>
      </c>
      <c r="CD31" s="80">
        <v>0</v>
      </c>
      <c r="CE31" s="80">
        <v>0</v>
      </c>
      <c r="CF31" s="69">
        <v>0</v>
      </c>
      <c r="CG31" s="69">
        <v>0</v>
      </c>
      <c r="CH31" s="80">
        <v>0</v>
      </c>
      <c r="CI31" s="80">
        <v>0</v>
      </c>
      <c r="CJ31" s="69">
        <v>60</v>
      </c>
      <c r="CK31" s="69">
        <v>15</v>
      </c>
      <c r="CL31" s="80">
        <v>144189</v>
      </c>
      <c r="CM31" s="80">
        <v>0</v>
      </c>
      <c r="CN31" s="67" t="s">
        <v>359</v>
      </c>
      <c r="CO31" s="67" t="s">
        <v>360</v>
      </c>
      <c r="CP31" s="67" t="s">
        <v>318</v>
      </c>
      <c r="CQ31" s="67" t="s">
        <v>318</v>
      </c>
      <c r="CR31" s="67" t="s">
        <v>318</v>
      </c>
      <c r="CS31" s="67" t="s">
        <v>318</v>
      </c>
      <c r="CT31" s="68">
        <v>45156</v>
      </c>
      <c r="CU31" s="67" t="s">
        <v>466</v>
      </c>
      <c r="CV31" s="67" t="s">
        <v>467</v>
      </c>
      <c r="CW31" s="68" t="s">
        <v>168</v>
      </c>
      <c r="CX31" s="68">
        <v>45050</v>
      </c>
      <c r="CY31" s="67" t="s">
        <v>464</v>
      </c>
      <c r="CZ31" s="67" t="s">
        <v>468</v>
      </c>
      <c r="DA31" s="67" t="s">
        <v>479</v>
      </c>
      <c r="DB31" s="81">
        <v>3836185.04</v>
      </c>
      <c r="DC31" s="67"/>
      <c r="DD31" s="67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</row>
    <row r="32" spans="2:1477" s="69" customFormat="1">
      <c r="B32" s="67" t="s">
        <v>0</v>
      </c>
      <c r="C32" s="67" t="s">
        <v>283</v>
      </c>
      <c r="D32" s="67" t="s">
        <v>284</v>
      </c>
      <c r="E32" s="68">
        <v>44538</v>
      </c>
      <c r="F32" s="67" t="s">
        <v>471</v>
      </c>
      <c r="G32" s="67" t="s">
        <v>472</v>
      </c>
      <c r="H32" s="187">
        <v>1</v>
      </c>
      <c r="I32" s="69">
        <v>0</v>
      </c>
      <c r="J32" s="69">
        <v>75</v>
      </c>
      <c r="K32" s="69">
        <v>125</v>
      </c>
      <c r="L32" s="69">
        <v>124</v>
      </c>
      <c r="M32" s="186">
        <f t="shared" si="15"/>
        <v>1.52</v>
      </c>
      <c r="N32" s="69">
        <f t="shared" si="16"/>
        <v>0</v>
      </c>
      <c r="O32" s="69">
        <v>1</v>
      </c>
      <c r="P32" s="69">
        <v>0</v>
      </c>
      <c r="Q32" s="69">
        <v>0</v>
      </c>
      <c r="R32" s="69">
        <v>10</v>
      </c>
      <c r="S32" s="69">
        <v>40</v>
      </c>
      <c r="T32" s="190">
        <v>698919</v>
      </c>
      <c r="U32" s="190">
        <v>27456</v>
      </c>
      <c r="V32" s="190">
        <v>671464</v>
      </c>
      <c r="W32" s="190">
        <v>698919</v>
      </c>
      <c r="X32" s="190">
        <v>656099</v>
      </c>
      <c r="Y32" s="190">
        <v>0</v>
      </c>
      <c r="Z32" s="190">
        <v>0</v>
      </c>
      <c r="AA32" s="190">
        <v>0</v>
      </c>
      <c r="AB32" s="190">
        <v>656099</v>
      </c>
      <c r="AC32" s="190">
        <v>656099</v>
      </c>
      <c r="AD32" s="186">
        <f t="shared" si="17"/>
        <v>0.97711716488151268</v>
      </c>
      <c r="AE32" s="69">
        <f t="shared" si="18"/>
        <v>1</v>
      </c>
      <c r="AF32" s="190">
        <v>0</v>
      </c>
      <c r="AG32" s="190">
        <v>0</v>
      </c>
      <c r="AH32" s="69">
        <v>7</v>
      </c>
      <c r="AI32" s="69">
        <v>3</v>
      </c>
      <c r="AJ32" s="69">
        <v>0</v>
      </c>
      <c r="AK32" s="69">
        <v>0</v>
      </c>
      <c r="AL32" s="80">
        <v>0</v>
      </c>
      <c r="AM32" s="80">
        <v>0</v>
      </c>
      <c r="AN32" s="69">
        <v>0</v>
      </c>
      <c r="AO32" s="69">
        <v>0</v>
      </c>
      <c r="AP32" s="80">
        <v>0</v>
      </c>
      <c r="AQ32" s="80">
        <v>0</v>
      </c>
      <c r="AR32" s="69">
        <v>0</v>
      </c>
      <c r="AS32" s="69">
        <v>0</v>
      </c>
      <c r="AT32" s="80">
        <v>0</v>
      </c>
      <c r="AU32" s="80">
        <v>0</v>
      </c>
      <c r="AV32" s="69">
        <v>0</v>
      </c>
      <c r="AW32" s="69">
        <v>0</v>
      </c>
      <c r="AX32" s="80">
        <v>0</v>
      </c>
      <c r="AY32" s="80">
        <v>0</v>
      </c>
      <c r="AZ32" s="69">
        <v>0</v>
      </c>
      <c r="BA32" s="69">
        <v>0</v>
      </c>
      <c r="BB32" s="80">
        <v>0</v>
      </c>
      <c r="BC32" s="80">
        <v>0</v>
      </c>
      <c r="BD32" s="69">
        <v>0</v>
      </c>
      <c r="BE32" s="69">
        <v>0</v>
      </c>
      <c r="BF32" s="80">
        <v>0</v>
      </c>
      <c r="BG32" s="80">
        <v>0</v>
      </c>
      <c r="BH32" s="69">
        <v>0</v>
      </c>
      <c r="BI32" s="69">
        <v>0</v>
      </c>
      <c r="BJ32" s="80">
        <v>0</v>
      </c>
      <c r="BK32" s="80">
        <v>0</v>
      </c>
      <c r="BL32" s="69">
        <v>0</v>
      </c>
      <c r="BM32" s="69">
        <v>0</v>
      </c>
      <c r="BN32" s="80">
        <v>0</v>
      </c>
      <c r="BO32" s="80">
        <v>0</v>
      </c>
      <c r="BP32" s="69">
        <v>0</v>
      </c>
      <c r="BQ32" s="69">
        <v>0</v>
      </c>
      <c r="BR32" s="80">
        <v>0</v>
      </c>
      <c r="BS32" s="80">
        <v>0</v>
      </c>
      <c r="BT32" s="69">
        <v>0</v>
      </c>
      <c r="BU32" s="69">
        <v>0</v>
      </c>
      <c r="BV32" s="80">
        <v>0</v>
      </c>
      <c r="BW32" s="80">
        <v>0</v>
      </c>
      <c r="BX32" s="69">
        <v>0</v>
      </c>
      <c r="BY32" s="69">
        <v>0</v>
      </c>
      <c r="BZ32" s="80">
        <v>0</v>
      </c>
      <c r="CA32" s="80">
        <v>0</v>
      </c>
      <c r="CB32" s="69">
        <v>0</v>
      </c>
      <c r="CC32" s="69">
        <v>40</v>
      </c>
      <c r="CD32" s="80">
        <v>0</v>
      </c>
      <c r="CE32" s="80">
        <v>0</v>
      </c>
      <c r="CF32" s="69">
        <v>0</v>
      </c>
      <c r="CG32" s="69">
        <v>0</v>
      </c>
      <c r="CH32" s="80">
        <v>0</v>
      </c>
      <c r="CI32" s="80">
        <v>0</v>
      </c>
      <c r="CJ32" s="69">
        <v>0</v>
      </c>
      <c r="CK32" s="69">
        <v>40</v>
      </c>
      <c r="CL32" s="80">
        <v>0</v>
      </c>
      <c r="CM32" s="80">
        <v>0</v>
      </c>
      <c r="CN32" s="67" t="s">
        <v>351</v>
      </c>
      <c r="CO32" s="67" t="s">
        <v>352</v>
      </c>
      <c r="CP32" s="67" t="s">
        <v>318</v>
      </c>
      <c r="CQ32" s="67" t="s">
        <v>318</v>
      </c>
      <c r="CR32" s="67" t="s">
        <v>318</v>
      </c>
      <c r="CS32" s="67" t="s">
        <v>318</v>
      </c>
      <c r="CT32" s="68">
        <v>45152</v>
      </c>
      <c r="CU32" s="67" t="s">
        <v>466</v>
      </c>
      <c r="CV32" s="67" t="s">
        <v>467</v>
      </c>
      <c r="CW32" s="68" t="s">
        <v>168</v>
      </c>
      <c r="CX32" s="68">
        <v>44740</v>
      </c>
      <c r="CY32" s="67" t="s">
        <v>464</v>
      </c>
      <c r="CZ32" s="67" t="s">
        <v>472</v>
      </c>
      <c r="DA32" s="67" t="s">
        <v>476</v>
      </c>
      <c r="DB32" s="81">
        <v>629198.54</v>
      </c>
      <c r="DC32" s="67"/>
      <c r="DD32" s="67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</row>
    <row r="33" spans="2:1477" s="69" customFormat="1">
      <c r="B33" s="67" t="s">
        <v>0</v>
      </c>
      <c r="C33" s="67" t="s">
        <v>361</v>
      </c>
      <c r="D33" s="67" t="s">
        <v>480</v>
      </c>
      <c r="E33" s="68">
        <v>44678</v>
      </c>
      <c r="F33" s="67" t="s">
        <v>464</v>
      </c>
      <c r="G33" s="67" t="s">
        <v>472</v>
      </c>
      <c r="H33" s="187">
        <v>1</v>
      </c>
      <c r="I33" s="69">
        <v>0</v>
      </c>
      <c r="J33" s="69">
        <v>220</v>
      </c>
      <c r="K33" s="69">
        <v>264</v>
      </c>
      <c r="L33" s="69">
        <v>264</v>
      </c>
      <c r="M33" s="186">
        <f t="shared" si="15"/>
        <v>1</v>
      </c>
      <c r="N33" s="69">
        <f t="shared" si="16"/>
        <v>1</v>
      </c>
      <c r="O33" s="69">
        <v>0</v>
      </c>
      <c r="P33" s="69">
        <v>0</v>
      </c>
      <c r="Q33" s="69">
        <v>0</v>
      </c>
      <c r="R33" s="69">
        <v>44</v>
      </c>
      <c r="S33" s="69">
        <v>0</v>
      </c>
      <c r="T33" s="190">
        <v>8657266</v>
      </c>
      <c r="U33" s="190">
        <v>87492</v>
      </c>
      <c r="V33" s="190">
        <v>8569774</v>
      </c>
      <c r="W33" s="190">
        <v>8657266</v>
      </c>
      <c r="X33" s="190">
        <v>8107793</v>
      </c>
      <c r="Y33" s="190">
        <v>0</v>
      </c>
      <c r="Z33" s="190">
        <v>0</v>
      </c>
      <c r="AA33" s="190">
        <v>0</v>
      </c>
      <c r="AB33" s="190">
        <v>8107793</v>
      </c>
      <c r="AC33" s="190">
        <v>8099899</v>
      </c>
      <c r="AD33" s="186">
        <f t="shared" si="17"/>
        <v>0.94517066611091494</v>
      </c>
      <c r="AE33" s="69">
        <f t="shared" si="18"/>
        <v>1</v>
      </c>
      <c r="AF33" s="190">
        <v>-7895</v>
      </c>
      <c r="AG33" s="190">
        <v>0</v>
      </c>
      <c r="AH33" s="69">
        <v>23</v>
      </c>
      <c r="AI33" s="69">
        <v>21</v>
      </c>
      <c r="AJ33" s="69">
        <v>0</v>
      </c>
      <c r="AK33" s="69">
        <v>0</v>
      </c>
      <c r="AL33" s="80">
        <v>0</v>
      </c>
      <c r="AM33" s="80">
        <v>0</v>
      </c>
      <c r="AN33" s="69">
        <v>0</v>
      </c>
      <c r="AO33" s="69">
        <v>0</v>
      </c>
      <c r="AP33" s="80">
        <v>0</v>
      </c>
      <c r="AQ33" s="80">
        <v>0</v>
      </c>
      <c r="AR33" s="69">
        <v>0</v>
      </c>
      <c r="AS33" s="69">
        <v>0</v>
      </c>
      <c r="AT33" s="80">
        <v>0</v>
      </c>
      <c r="AU33" s="80">
        <v>0</v>
      </c>
      <c r="AV33" s="69">
        <v>0</v>
      </c>
      <c r="AW33" s="69">
        <v>0</v>
      </c>
      <c r="AX33" s="80">
        <v>0</v>
      </c>
      <c r="AY33" s="80">
        <v>0</v>
      </c>
      <c r="AZ33" s="69">
        <v>0</v>
      </c>
      <c r="BA33" s="69">
        <v>0</v>
      </c>
      <c r="BB33" s="80">
        <v>0</v>
      </c>
      <c r="BC33" s="80">
        <v>0</v>
      </c>
      <c r="BD33" s="69">
        <v>0</v>
      </c>
      <c r="BE33" s="69">
        <v>0</v>
      </c>
      <c r="BF33" s="80">
        <v>0</v>
      </c>
      <c r="BG33" s="80">
        <v>0</v>
      </c>
      <c r="BH33" s="69">
        <v>0</v>
      </c>
      <c r="BI33" s="69">
        <v>0</v>
      </c>
      <c r="BJ33" s="80">
        <v>0</v>
      </c>
      <c r="BK33" s="80">
        <v>0</v>
      </c>
      <c r="BL33" s="69">
        <v>0</v>
      </c>
      <c r="BM33" s="69">
        <v>0</v>
      </c>
      <c r="BN33" s="80">
        <v>0</v>
      </c>
      <c r="BO33" s="80">
        <v>0</v>
      </c>
      <c r="BP33" s="69">
        <v>0</v>
      </c>
      <c r="BQ33" s="69">
        <v>0</v>
      </c>
      <c r="BR33" s="80">
        <v>0</v>
      </c>
      <c r="BS33" s="80">
        <v>0</v>
      </c>
      <c r="BT33" s="69">
        <v>0</v>
      </c>
      <c r="BU33" s="69">
        <v>0</v>
      </c>
      <c r="BV33" s="80">
        <v>0</v>
      </c>
      <c r="BW33" s="80">
        <v>0</v>
      </c>
      <c r="BX33" s="69">
        <v>0</v>
      </c>
      <c r="BY33" s="69">
        <v>0</v>
      </c>
      <c r="BZ33" s="80">
        <v>0</v>
      </c>
      <c r="CA33" s="80">
        <v>0</v>
      </c>
      <c r="CB33" s="69">
        <v>0</v>
      </c>
      <c r="CC33" s="69">
        <v>0</v>
      </c>
      <c r="CD33" s="80">
        <v>0</v>
      </c>
      <c r="CE33" s="80">
        <v>0</v>
      </c>
      <c r="CF33" s="69">
        <v>0</v>
      </c>
      <c r="CG33" s="69">
        <v>0</v>
      </c>
      <c r="CH33" s="80">
        <v>0</v>
      </c>
      <c r="CI33" s="80">
        <v>0</v>
      </c>
      <c r="CJ33" s="69">
        <v>0</v>
      </c>
      <c r="CK33" s="69">
        <v>0</v>
      </c>
      <c r="CL33" s="80">
        <v>0</v>
      </c>
      <c r="CM33" s="80">
        <v>0</v>
      </c>
      <c r="CN33" s="67" t="s">
        <v>351</v>
      </c>
      <c r="CO33" s="67" t="s">
        <v>352</v>
      </c>
      <c r="CP33" s="67" t="s">
        <v>318</v>
      </c>
      <c r="CQ33" s="67" t="s">
        <v>318</v>
      </c>
      <c r="CR33" s="67" t="s">
        <v>318</v>
      </c>
      <c r="CS33" s="67" t="s">
        <v>318</v>
      </c>
      <c r="CT33" s="68">
        <v>45198</v>
      </c>
      <c r="CU33" s="67" t="s">
        <v>466</v>
      </c>
      <c r="CV33" s="67" t="s">
        <v>467</v>
      </c>
      <c r="CW33" s="68" t="s">
        <v>168</v>
      </c>
      <c r="CX33" s="68">
        <v>45051</v>
      </c>
      <c r="CY33" s="67" t="s">
        <v>464</v>
      </c>
      <c r="CZ33" s="67" t="s">
        <v>468</v>
      </c>
      <c r="DA33" s="67" t="s">
        <v>476</v>
      </c>
      <c r="DB33" s="81">
        <v>10016766.939999999</v>
      </c>
      <c r="DC33" s="67"/>
      <c r="DD33" s="67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69" customFormat="1">
      <c r="B34" s="67" t="s">
        <v>0</v>
      </c>
      <c r="C34" s="67" t="s">
        <v>362</v>
      </c>
      <c r="D34" s="67" t="s">
        <v>481</v>
      </c>
      <c r="E34" s="68">
        <v>44573</v>
      </c>
      <c r="F34" s="67" t="s">
        <v>470</v>
      </c>
      <c r="G34" s="67" t="s">
        <v>472</v>
      </c>
      <c r="H34" s="187">
        <v>1</v>
      </c>
      <c r="I34" s="69">
        <v>0</v>
      </c>
      <c r="J34" s="69">
        <v>210</v>
      </c>
      <c r="K34" s="69">
        <v>235</v>
      </c>
      <c r="L34" s="69">
        <v>235</v>
      </c>
      <c r="M34" s="186">
        <f t="shared" si="15"/>
        <v>1</v>
      </c>
      <c r="N34" s="69">
        <f t="shared" si="16"/>
        <v>1</v>
      </c>
      <c r="O34" s="69">
        <v>0</v>
      </c>
      <c r="P34" s="69">
        <v>0</v>
      </c>
      <c r="Q34" s="69">
        <v>0</v>
      </c>
      <c r="R34" s="69">
        <v>25</v>
      </c>
      <c r="S34" s="69">
        <v>0</v>
      </c>
      <c r="T34" s="190">
        <v>6173212</v>
      </c>
      <c r="U34" s="190">
        <v>71171</v>
      </c>
      <c r="V34" s="190">
        <v>6102041</v>
      </c>
      <c r="W34" s="190">
        <v>6173212</v>
      </c>
      <c r="X34" s="190">
        <v>6149692</v>
      </c>
      <c r="Y34" s="190">
        <v>0</v>
      </c>
      <c r="Z34" s="190">
        <v>0</v>
      </c>
      <c r="AA34" s="190">
        <v>0</v>
      </c>
      <c r="AB34" s="190">
        <v>6149692</v>
      </c>
      <c r="AC34" s="190">
        <v>6808147</v>
      </c>
      <c r="AD34" s="186">
        <f t="shared" si="17"/>
        <v>1.1157163644098753</v>
      </c>
      <c r="AE34" s="69">
        <f t="shared" si="18"/>
        <v>0</v>
      </c>
      <c r="AF34" s="190">
        <v>658455</v>
      </c>
      <c r="AG34" s="190">
        <v>0</v>
      </c>
      <c r="AH34" s="69">
        <v>17</v>
      </c>
      <c r="AI34" s="69">
        <v>8</v>
      </c>
      <c r="AJ34" s="69">
        <v>0</v>
      </c>
      <c r="AK34" s="69">
        <v>0</v>
      </c>
      <c r="AL34" s="80">
        <v>0</v>
      </c>
      <c r="AM34" s="80">
        <v>0</v>
      </c>
      <c r="AN34" s="69">
        <v>0</v>
      </c>
      <c r="AO34" s="69">
        <v>0</v>
      </c>
      <c r="AP34" s="80">
        <v>0</v>
      </c>
      <c r="AQ34" s="80">
        <v>0</v>
      </c>
      <c r="AR34" s="69">
        <v>0</v>
      </c>
      <c r="AS34" s="69">
        <v>0</v>
      </c>
      <c r="AT34" s="80">
        <v>0</v>
      </c>
      <c r="AU34" s="80">
        <v>0</v>
      </c>
      <c r="AV34" s="69">
        <v>0</v>
      </c>
      <c r="AW34" s="69">
        <v>0</v>
      </c>
      <c r="AX34" s="80">
        <v>0</v>
      </c>
      <c r="AY34" s="80">
        <v>0</v>
      </c>
      <c r="AZ34" s="69">
        <v>0</v>
      </c>
      <c r="BA34" s="69">
        <v>0</v>
      </c>
      <c r="BB34" s="80">
        <v>0</v>
      </c>
      <c r="BC34" s="80">
        <v>0</v>
      </c>
      <c r="BD34" s="69">
        <v>0</v>
      </c>
      <c r="BE34" s="69">
        <v>0</v>
      </c>
      <c r="BF34" s="80">
        <v>0</v>
      </c>
      <c r="BG34" s="80">
        <v>0</v>
      </c>
      <c r="BH34" s="69">
        <v>0</v>
      </c>
      <c r="BI34" s="69">
        <v>0</v>
      </c>
      <c r="BJ34" s="80">
        <v>0</v>
      </c>
      <c r="BK34" s="80">
        <v>0</v>
      </c>
      <c r="BL34" s="69">
        <v>0</v>
      </c>
      <c r="BM34" s="69">
        <v>0</v>
      </c>
      <c r="BN34" s="80">
        <v>0</v>
      </c>
      <c r="BO34" s="80">
        <v>0</v>
      </c>
      <c r="BP34" s="69">
        <v>0</v>
      </c>
      <c r="BQ34" s="69">
        <v>0</v>
      </c>
      <c r="BR34" s="80">
        <v>0</v>
      </c>
      <c r="BS34" s="80">
        <v>0</v>
      </c>
      <c r="BT34" s="69">
        <v>0</v>
      </c>
      <c r="BU34" s="69">
        <v>0</v>
      </c>
      <c r="BV34" s="80">
        <v>0</v>
      </c>
      <c r="BW34" s="80">
        <v>0</v>
      </c>
      <c r="BX34" s="69">
        <v>0</v>
      </c>
      <c r="BY34" s="69">
        <v>0</v>
      </c>
      <c r="BZ34" s="80">
        <v>0</v>
      </c>
      <c r="CA34" s="80">
        <v>0</v>
      </c>
      <c r="CB34" s="69">
        <v>0</v>
      </c>
      <c r="CC34" s="69">
        <v>0</v>
      </c>
      <c r="CD34" s="80">
        <v>0</v>
      </c>
      <c r="CE34" s="80">
        <v>0</v>
      </c>
      <c r="CF34" s="69">
        <v>0</v>
      </c>
      <c r="CG34" s="69">
        <v>0</v>
      </c>
      <c r="CH34" s="80">
        <v>0</v>
      </c>
      <c r="CI34" s="80">
        <v>0</v>
      </c>
      <c r="CJ34" s="69">
        <v>0</v>
      </c>
      <c r="CK34" s="69">
        <v>0</v>
      </c>
      <c r="CL34" s="80">
        <v>0</v>
      </c>
      <c r="CM34" s="80">
        <v>0</v>
      </c>
      <c r="CN34" s="67" t="s">
        <v>351</v>
      </c>
      <c r="CO34" s="67" t="s">
        <v>352</v>
      </c>
      <c r="CP34" s="67" t="s">
        <v>318</v>
      </c>
      <c r="CQ34" s="67" t="s">
        <v>318</v>
      </c>
      <c r="CR34" s="67" t="s">
        <v>318</v>
      </c>
      <c r="CS34" s="67" t="s">
        <v>318</v>
      </c>
      <c r="CT34" s="68">
        <v>45125</v>
      </c>
      <c r="CU34" s="67" t="s">
        <v>466</v>
      </c>
      <c r="CV34" s="67" t="s">
        <v>467</v>
      </c>
      <c r="CW34" s="68" t="s">
        <v>168</v>
      </c>
      <c r="CX34" s="68">
        <v>44888</v>
      </c>
      <c r="CY34" s="67" t="s">
        <v>471</v>
      </c>
      <c r="CZ34" s="67" t="s">
        <v>468</v>
      </c>
      <c r="DA34" s="67" t="s">
        <v>478</v>
      </c>
      <c r="DB34" s="81">
        <v>7484487.7599999998</v>
      </c>
      <c r="DC34" s="67"/>
      <c r="DD34" s="67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2:1477" s="69" customFormat="1">
      <c r="B35" s="67" t="s">
        <v>0</v>
      </c>
      <c r="C35" s="67" t="s">
        <v>285</v>
      </c>
      <c r="D35" s="67" t="s">
        <v>286</v>
      </c>
      <c r="E35" s="68">
        <v>44496</v>
      </c>
      <c r="F35" s="67" t="s">
        <v>471</v>
      </c>
      <c r="G35" s="67" t="s">
        <v>472</v>
      </c>
      <c r="H35" s="187">
        <v>1</v>
      </c>
      <c r="I35" s="69">
        <v>0</v>
      </c>
      <c r="J35" s="69">
        <v>180</v>
      </c>
      <c r="K35" s="69">
        <v>262</v>
      </c>
      <c r="L35" s="69">
        <v>260</v>
      </c>
      <c r="M35" s="186">
        <f t="shared" si="15"/>
        <v>1.1388888888888888</v>
      </c>
      <c r="N35" s="69">
        <f t="shared" si="16"/>
        <v>1</v>
      </c>
      <c r="O35" s="69">
        <v>2</v>
      </c>
      <c r="P35" s="69">
        <v>0</v>
      </c>
      <c r="Q35" s="69">
        <v>0</v>
      </c>
      <c r="R35" s="69">
        <v>55</v>
      </c>
      <c r="S35" s="69">
        <v>27</v>
      </c>
      <c r="T35" s="190">
        <v>1371850</v>
      </c>
      <c r="U35" s="190">
        <v>50000</v>
      </c>
      <c r="V35" s="190">
        <v>1321850</v>
      </c>
      <c r="W35" s="190">
        <v>1371850</v>
      </c>
      <c r="X35" s="190">
        <v>1320562</v>
      </c>
      <c r="Y35" s="190">
        <v>0</v>
      </c>
      <c r="Z35" s="190">
        <v>0</v>
      </c>
      <c r="AA35" s="190">
        <v>0</v>
      </c>
      <c r="AB35" s="190">
        <v>1320562</v>
      </c>
      <c r="AC35" s="190">
        <v>1320562</v>
      </c>
      <c r="AD35" s="186">
        <f t="shared" si="17"/>
        <v>0.99902560804932483</v>
      </c>
      <c r="AE35" s="69">
        <f t="shared" si="18"/>
        <v>1</v>
      </c>
      <c r="AF35" s="190">
        <v>0</v>
      </c>
      <c r="AG35" s="190">
        <v>0</v>
      </c>
      <c r="AH35" s="69">
        <v>29</v>
      </c>
      <c r="AI35" s="69">
        <v>26</v>
      </c>
      <c r="AJ35" s="69">
        <v>0</v>
      </c>
      <c r="AK35" s="69">
        <v>0</v>
      </c>
      <c r="AL35" s="80">
        <v>0</v>
      </c>
      <c r="AM35" s="80">
        <v>0</v>
      </c>
      <c r="AN35" s="69">
        <v>0</v>
      </c>
      <c r="AO35" s="69">
        <v>0</v>
      </c>
      <c r="AP35" s="80">
        <v>0</v>
      </c>
      <c r="AQ35" s="80">
        <v>0</v>
      </c>
      <c r="AR35" s="69">
        <v>0</v>
      </c>
      <c r="AS35" s="69">
        <v>0</v>
      </c>
      <c r="AT35" s="80">
        <v>0</v>
      </c>
      <c r="AU35" s="80">
        <v>0</v>
      </c>
      <c r="AV35" s="69">
        <v>0</v>
      </c>
      <c r="AW35" s="69">
        <v>0</v>
      </c>
      <c r="AX35" s="80">
        <v>0</v>
      </c>
      <c r="AY35" s="80">
        <v>0</v>
      </c>
      <c r="AZ35" s="69">
        <v>0</v>
      </c>
      <c r="BA35" s="69">
        <v>0</v>
      </c>
      <c r="BB35" s="80">
        <v>0</v>
      </c>
      <c r="BC35" s="80">
        <v>0</v>
      </c>
      <c r="BD35" s="69">
        <v>0</v>
      </c>
      <c r="BE35" s="69">
        <v>0</v>
      </c>
      <c r="BF35" s="80">
        <v>0</v>
      </c>
      <c r="BG35" s="80">
        <v>0</v>
      </c>
      <c r="BH35" s="69">
        <v>0</v>
      </c>
      <c r="BI35" s="69">
        <v>0</v>
      </c>
      <c r="BJ35" s="80">
        <v>0</v>
      </c>
      <c r="BK35" s="80">
        <v>0</v>
      </c>
      <c r="BL35" s="69">
        <v>0</v>
      </c>
      <c r="BM35" s="69">
        <v>0</v>
      </c>
      <c r="BN35" s="80">
        <v>0</v>
      </c>
      <c r="BO35" s="80">
        <v>0</v>
      </c>
      <c r="BP35" s="69">
        <v>0</v>
      </c>
      <c r="BQ35" s="69">
        <v>0</v>
      </c>
      <c r="BR35" s="80">
        <v>0</v>
      </c>
      <c r="BS35" s="80">
        <v>0</v>
      </c>
      <c r="BT35" s="69">
        <v>0</v>
      </c>
      <c r="BU35" s="69">
        <v>0</v>
      </c>
      <c r="BV35" s="80">
        <v>0</v>
      </c>
      <c r="BW35" s="80">
        <v>0</v>
      </c>
      <c r="BX35" s="69">
        <v>0</v>
      </c>
      <c r="BY35" s="69">
        <v>0</v>
      </c>
      <c r="BZ35" s="80">
        <v>0</v>
      </c>
      <c r="CA35" s="80">
        <v>0</v>
      </c>
      <c r="CB35" s="69">
        <v>0</v>
      </c>
      <c r="CC35" s="69">
        <v>0</v>
      </c>
      <c r="CD35" s="80">
        <v>0</v>
      </c>
      <c r="CE35" s="80">
        <v>0</v>
      </c>
      <c r="CF35" s="69">
        <v>0</v>
      </c>
      <c r="CG35" s="69">
        <v>0</v>
      </c>
      <c r="CH35" s="80">
        <v>0</v>
      </c>
      <c r="CI35" s="80">
        <v>0</v>
      </c>
      <c r="CJ35" s="69">
        <v>0</v>
      </c>
      <c r="CK35" s="69">
        <v>0</v>
      </c>
      <c r="CL35" s="80">
        <v>0</v>
      </c>
      <c r="CM35" s="80">
        <v>0</v>
      </c>
      <c r="CN35" s="67" t="s">
        <v>342</v>
      </c>
      <c r="CO35" s="67" t="s">
        <v>343</v>
      </c>
      <c r="CP35" s="67" t="s">
        <v>318</v>
      </c>
      <c r="CQ35" s="67" t="s">
        <v>318</v>
      </c>
      <c r="CR35" s="67" t="s">
        <v>318</v>
      </c>
      <c r="CS35" s="67" t="s">
        <v>318</v>
      </c>
      <c r="CT35" s="68">
        <v>45167</v>
      </c>
      <c r="CU35" s="67" t="s">
        <v>466</v>
      </c>
      <c r="CV35" s="67" t="s">
        <v>467</v>
      </c>
      <c r="CW35" s="68" t="s">
        <v>168</v>
      </c>
      <c r="CX35" s="68">
        <v>44945</v>
      </c>
      <c r="CY35" s="67" t="s">
        <v>470</v>
      </c>
      <c r="CZ35" s="67" t="s">
        <v>468</v>
      </c>
      <c r="DA35" s="67" t="s">
        <v>309</v>
      </c>
      <c r="DB35" s="81">
        <v>1352767.24</v>
      </c>
      <c r="DC35" s="67"/>
      <c r="DD35" s="67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</row>
    <row r="36" spans="2:1477" s="69" customFormat="1">
      <c r="B36" s="67" t="s">
        <v>0</v>
      </c>
      <c r="C36" s="67" t="s">
        <v>287</v>
      </c>
      <c r="D36" s="67" t="s">
        <v>288</v>
      </c>
      <c r="E36" s="68">
        <v>44356</v>
      </c>
      <c r="F36" s="67" t="s">
        <v>464</v>
      </c>
      <c r="G36" s="67" t="s">
        <v>469</v>
      </c>
      <c r="H36" s="187">
        <v>2</v>
      </c>
      <c r="I36" s="69">
        <v>0</v>
      </c>
      <c r="J36" s="69">
        <v>350</v>
      </c>
      <c r="K36" s="69">
        <v>464</v>
      </c>
      <c r="L36" s="69">
        <v>459</v>
      </c>
      <c r="M36" s="186">
        <f t="shared" si="15"/>
        <v>1.0657142857142856</v>
      </c>
      <c r="N36" s="69">
        <f t="shared" si="16"/>
        <v>1</v>
      </c>
      <c r="O36" s="69">
        <v>5</v>
      </c>
      <c r="P36" s="69">
        <v>0</v>
      </c>
      <c r="Q36" s="69">
        <v>0</v>
      </c>
      <c r="R36" s="69">
        <v>86</v>
      </c>
      <c r="S36" s="69">
        <v>28</v>
      </c>
      <c r="T36" s="190">
        <v>7918962</v>
      </c>
      <c r="U36" s="190">
        <v>100000</v>
      </c>
      <c r="V36" s="190">
        <v>7818962</v>
      </c>
      <c r="W36" s="190">
        <v>8057360</v>
      </c>
      <c r="X36" s="190">
        <v>7962203</v>
      </c>
      <c r="Y36" s="190">
        <v>0</v>
      </c>
      <c r="Z36" s="190">
        <v>0</v>
      </c>
      <c r="AA36" s="190">
        <v>0</v>
      </c>
      <c r="AB36" s="190">
        <v>7962203</v>
      </c>
      <c r="AC36" s="190">
        <v>8267055</v>
      </c>
      <c r="AD36" s="186">
        <f t="shared" si="17"/>
        <v>1.0573085020748278</v>
      </c>
      <c r="AE36" s="69">
        <f t="shared" si="18"/>
        <v>1</v>
      </c>
      <c r="AF36" s="190">
        <v>304853</v>
      </c>
      <c r="AG36" s="190">
        <v>0</v>
      </c>
      <c r="AH36" s="69">
        <v>42</v>
      </c>
      <c r="AI36" s="69">
        <v>44</v>
      </c>
      <c r="AJ36" s="69">
        <v>0</v>
      </c>
      <c r="AK36" s="69">
        <v>28</v>
      </c>
      <c r="AL36" s="80">
        <v>0</v>
      </c>
      <c r="AM36" s="80">
        <v>0</v>
      </c>
      <c r="AN36" s="69">
        <v>0</v>
      </c>
      <c r="AO36" s="69">
        <v>0</v>
      </c>
      <c r="AP36" s="80">
        <v>0</v>
      </c>
      <c r="AQ36" s="80">
        <v>0</v>
      </c>
      <c r="AR36" s="69">
        <v>0</v>
      </c>
      <c r="AS36" s="69">
        <v>0</v>
      </c>
      <c r="AT36" s="80">
        <v>0</v>
      </c>
      <c r="AU36" s="80">
        <v>0</v>
      </c>
      <c r="AV36" s="69">
        <v>0</v>
      </c>
      <c r="AW36" s="69">
        <v>0</v>
      </c>
      <c r="AX36" s="80">
        <v>0</v>
      </c>
      <c r="AY36" s="80">
        <v>0</v>
      </c>
      <c r="AZ36" s="69">
        <v>0</v>
      </c>
      <c r="BA36" s="69">
        <v>0</v>
      </c>
      <c r="BB36" s="80">
        <v>0</v>
      </c>
      <c r="BC36" s="80">
        <v>0</v>
      </c>
      <c r="BD36" s="69">
        <v>0</v>
      </c>
      <c r="BE36" s="69">
        <v>0</v>
      </c>
      <c r="BF36" s="80">
        <v>0</v>
      </c>
      <c r="BG36" s="80">
        <v>0</v>
      </c>
      <c r="BH36" s="69">
        <v>0</v>
      </c>
      <c r="BI36" s="69">
        <v>0</v>
      </c>
      <c r="BJ36" s="80">
        <v>0</v>
      </c>
      <c r="BK36" s="80">
        <v>0</v>
      </c>
      <c r="BL36" s="69">
        <v>0</v>
      </c>
      <c r="BM36" s="69">
        <v>0</v>
      </c>
      <c r="BN36" s="80">
        <v>0</v>
      </c>
      <c r="BO36" s="80">
        <v>0</v>
      </c>
      <c r="BP36" s="69">
        <v>0</v>
      </c>
      <c r="BQ36" s="69">
        <v>0</v>
      </c>
      <c r="BR36" s="80">
        <v>0</v>
      </c>
      <c r="BS36" s="80">
        <v>0</v>
      </c>
      <c r="BT36" s="69">
        <v>0</v>
      </c>
      <c r="BU36" s="69">
        <v>0</v>
      </c>
      <c r="BV36" s="80">
        <v>0</v>
      </c>
      <c r="BW36" s="80">
        <v>0</v>
      </c>
      <c r="BX36" s="69">
        <v>0</v>
      </c>
      <c r="BY36" s="69">
        <v>0</v>
      </c>
      <c r="BZ36" s="80">
        <v>0</v>
      </c>
      <c r="CA36" s="80">
        <v>0</v>
      </c>
      <c r="CB36" s="69">
        <v>0</v>
      </c>
      <c r="CC36" s="69">
        <v>0</v>
      </c>
      <c r="CD36" s="80">
        <v>0</v>
      </c>
      <c r="CE36" s="80">
        <v>0</v>
      </c>
      <c r="CF36" s="69">
        <v>0</v>
      </c>
      <c r="CG36" s="69">
        <v>0</v>
      </c>
      <c r="CH36" s="80">
        <v>0</v>
      </c>
      <c r="CI36" s="80">
        <v>0</v>
      </c>
      <c r="CJ36" s="69">
        <v>0</v>
      </c>
      <c r="CK36" s="69">
        <v>28</v>
      </c>
      <c r="CL36" s="80">
        <v>0</v>
      </c>
      <c r="CM36" s="80">
        <v>0</v>
      </c>
      <c r="CN36" s="67" t="s">
        <v>351</v>
      </c>
      <c r="CO36" s="67" t="s">
        <v>352</v>
      </c>
      <c r="CP36" s="67" t="s">
        <v>318</v>
      </c>
      <c r="CQ36" s="67" t="s">
        <v>318</v>
      </c>
      <c r="CR36" s="67" t="s">
        <v>318</v>
      </c>
      <c r="CS36" s="67" t="s">
        <v>318</v>
      </c>
      <c r="CT36" s="68">
        <v>45176</v>
      </c>
      <c r="CU36" s="67" t="s">
        <v>466</v>
      </c>
      <c r="CV36" s="67" t="s">
        <v>467</v>
      </c>
      <c r="CW36" s="68" t="s">
        <v>168</v>
      </c>
      <c r="CX36" s="68">
        <v>44980</v>
      </c>
      <c r="CY36" s="67" t="s">
        <v>470</v>
      </c>
      <c r="CZ36" s="67" t="s">
        <v>468</v>
      </c>
      <c r="DA36" s="67" t="s">
        <v>476</v>
      </c>
      <c r="DB36" s="81">
        <v>7233767.7699999996</v>
      </c>
      <c r="DC36" s="67"/>
      <c r="DD36" s="67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</row>
    <row r="37" spans="2:1477" s="69" customFormat="1">
      <c r="B37" s="67" t="s">
        <v>0</v>
      </c>
      <c r="C37" s="67" t="s">
        <v>289</v>
      </c>
      <c r="D37" s="67" t="s">
        <v>290</v>
      </c>
      <c r="E37" s="68">
        <v>44587</v>
      </c>
      <c r="F37" s="67" t="s">
        <v>470</v>
      </c>
      <c r="G37" s="67" t="s">
        <v>472</v>
      </c>
      <c r="H37" s="187">
        <v>1</v>
      </c>
      <c r="I37" s="69">
        <v>0</v>
      </c>
      <c r="J37" s="69">
        <v>120</v>
      </c>
      <c r="K37" s="69">
        <v>193</v>
      </c>
      <c r="L37" s="69">
        <v>185</v>
      </c>
      <c r="M37" s="186">
        <f t="shared" si="15"/>
        <v>1.3166666666666667</v>
      </c>
      <c r="N37" s="69">
        <f t="shared" si="16"/>
        <v>0</v>
      </c>
      <c r="O37" s="69">
        <v>8</v>
      </c>
      <c r="P37" s="69">
        <v>0</v>
      </c>
      <c r="Q37" s="69">
        <v>0</v>
      </c>
      <c r="R37" s="69">
        <v>27</v>
      </c>
      <c r="S37" s="69">
        <v>46</v>
      </c>
      <c r="T37" s="190">
        <v>1077522</v>
      </c>
      <c r="U37" s="190">
        <v>44955</v>
      </c>
      <c r="V37" s="190">
        <v>1032567</v>
      </c>
      <c r="W37" s="190">
        <v>1077522</v>
      </c>
      <c r="X37" s="190">
        <v>1075156</v>
      </c>
      <c r="Y37" s="190">
        <v>0</v>
      </c>
      <c r="Z37" s="190">
        <v>0</v>
      </c>
      <c r="AA37" s="190">
        <v>0</v>
      </c>
      <c r="AB37" s="190">
        <v>1075156</v>
      </c>
      <c r="AC37" s="190">
        <v>1075156</v>
      </c>
      <c r="AD37" s="186">
        <f t="shared" si="17"/>
        <v>1.0412457496704814</v>
      </c>
      <c r="AE37" s="69">
        <f t="shared" si="18"/>
        <v>1</v>
      </c>
      <c r="AF37" s="190">
        <v>0</v>
      </c>
      <c r="AG37" s="190">
        <v>0</v>
      </c>
      <c r="AH37" s="69">
        <v>16</v>
      </c>
      <c r="AI37" s="69">
        <v>11</v>
      </c>
      <c r="AJ37" s="69">
        <v>0</v>
      </c>
      <c r="AK37" s="69">
        <v>30</v>
      </c>
      <c r="AL37" s="80">
        <v>18350</v>
      </c>
      <c r="AM37" s="80">
        <v>0</v>
      </c>
      <c r="AN37" s="69">
        <v>0</v>
      </c>
      <c r="AO37" s="69">
        <v>16</v>
      </c>
      <c r="AP37" s="80">
        <v>0</v>
      </c>
      <c r="AQ37" s="80">
        <v>0</v>
      </c>
      <c r="AR37" s="69">
        <v>0</v>
      </c>
      <c r="AS37" s="69">
        <v>0</v>
      </c>
      <c r="AT37" s="80">
        <v>0</v>
      </c>
      <c r="AU37" s="80">
        <v>0</v>
      </c>
      <c r="AV37" s="69">
        <v>0</v>
      </c>
      <c r="AW37" s="69">
        <v>0</v>
      </c>
      <c r="AX37" s="80">
        <v>0</v>
      </c>
      <c r="AY37" s="80">
        <v>0</v>
      </c>
      <c r="AZ37" s="69">
        <v>0</v>
      </c>
      <c r="BA37" s="69">
        <v>0</v>
      </c>
      <c r="BB37" s="80">
        <v>0</v>
      </c>
      <c r="BC37" s="80">
        <v>0</v>
      </c>
      <c r="BD37" s="69">
        <v>0</v>
      </c>
      <c r="BE37" s="69">
        <v>0</v>
      </c>
      <c r="BF37" s="80">
        <v>0</v>
      </c>
      <c r="BG37" s="80">
        <v>0</v>
      </c>
      <c r="BH37" s="69">
        <v>0</v>
      </c>
      <c r="BI37" s="69">
        <v>0</v>
      </c>
      <c r="BJ37" s="80">
        <v>0</v>
      </c>
      <c r="BK37" s="80">
        <v>0</v>
      </c>
      <c r="BL37" s="69">
        <v>0</v>
      </c>
      <c r="BM37" s="69">
        <v>0</v>
      </c>
      <c r="BN37" s="80">
        <v>0</v>
      </c>
      <c r="BO37" s="80">
        <v>0</v>
      </c>
      <c r="BP37" s="69">
        <v>0</v>
      </c>
      <c r="BQ37" s="69">
        <v>0</v>
      </c>
      <c r="BR37" s="80">
        <v>0</v>
      </c>
      <c r="BS37" s="80">
        <v>0</v>
      </c>
      <c r="BT37" s="69">
        <v>0</v>
      </c>
      <c r="BU37" s="69">
        <v>0</v>
      </c>
      <c r="BV37" s="80">
        <v>0</v>
      </c>
      <c r="BW37" s="80">
        <v>0</v>
      </c>
      <c r="BX37" s="69">
        <v>0</v>
      </c>
      <c r="BY37" s="69">
        <v>0</v>
      </c>
      <c r="BZ37" s="80">
        <v>0</v>
      </c>
      <c r="CA37" s="80">
        <v>0</v>
      </c>
      <c r="CB37" s="69">
        <v>0</v>
      </c>
      <c r="CC37" s="69">
        <v>0</v>
      </c>
      <c r="CD37" s="80">
        <v>0</v>
      </c>
      <c r="CE37" s="80">
        <v>0</v>
      </c>
      <c r="CF37" s="69">
        <v>0</v>
      </c>
      <c r="CG37" s="69">
        <v>0</v>
      </c>
      <c r="CH37" s="80">
        <v>0</v>
      </c>
      <c r="CI37" s="80">
        <v>0</v>
      </c>
      <c r="CJ37" s="69">
        <v>0</v>
      </c>
      <c r="CK37" s="69">
        <v>46</v>
      </c>
      <c r="CL37" s="80">
        <v>18350</v>
      </c>
      <c r="CM37" s="80">
        <v>0</v>
      </c>
      <c r="CN37" s="67" t="s">
        <v>316</v>
      </c>
      <c r="CO37" s="67" t="s">
        <v>317</v>
      </c>
      <c r="CP37" s="67" t="s">
        <v>318</v>
      </c>
      <c r="CQ37" s="67" t="s">
        <v>318</v>
      </c>
      <c r="CR37" s="67" t="s">
        <v>318</v>
      </c>
      <c r="CS37" s="67" t="s">
        <v>318</v>
      </c>
      <c r="CT37" s="68">
        <v>45160</v>
      </c>
      <c r="CU37" s="67" t="s">
        <v>466</v>
      </c>
      <c r="CV37" s="67" t="s">
        <v>467</v>
      </c>
      <c r="CW37" s="68" t="s">
        <v>168</v>
      </c>
      <c r="CX37" s="68">
        <v>44848</v>
      </c>
      <c r="CY37" s="67" t="s">
        <v>471</v>
      </c>
      <c r="CZ37" s="67" t="s">
        <v>468</v>
      </c>
      <c r="DA37" s="67" t="s">
        <v>309</v>
      </c>
      <c r="DB37" s="81">
        <v>1339271.3600000001</v>
      </c>
      <c r="DC37" s="67"/>
      <c r="DD37" s="6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s="69" customFormat="1">
      <c r="B38" s="67" t="s">
        <v>0</v>
      </c>
      <c r="C38" s="67" t="s">
        <v>291</v>
      </c>
      <c r="D38" s="67" t="s">
        <v>292</v>
      </c>
      <c r="E38" s="68">
        <v>44720</v>
      </c>
      <c r="F38" s="67" t="s">
        <v>464</v>
      </c>
      <c r="G38" s="67" t="s">
        <v>472</v>
      </c>
      <c r="H38" s="187">
        <v>2</v>
      </c>
      <c r="I38" s="69">
        <v>0</v>
      </c>
      <c r="J38" s="69">
        <v>180</v>
      </c>
      <c r="K38" s="69">
        <v>199</v>
      </c>
      <c r="L38" s="69">
        <v>178</v>
      </c>
      <c r="M38" s="186">
        <f t="shared" si="15"/>
        <v>0.8833333333333333</v>
      </c>
      <c r="N38" s="69">
        <f t="shared" si="16"/>
        <v>1</v>
      </c>
      <c r="O38" s="69">
        <v>21</v>
      </c>
      <c r="P38" s="69">
        <v>0</v>
      </c>
      <c r="Q38" s="69">
        <v>0</v>
      </c>
      <c r="R38" s="69">
        <v>19</v>
      </c>
      <c r="S38" s="69">
        <v>0</v>
      </c>
      <c r="T38" s="190">
        <v>1298306</v>
      </c>
      <c r="U38" s="190">
        <v>50000</v>
      </c>
      <c r="V38" s="190">
        <v>1248306</v>
      </c>
      <c r="W38" s="190">
        <v>1298306</v>
      </c>
      <c r="X38" s="190">
        <v>1209436</v>
      </c>
      <c r="Y38" s="190">
        <v>0</v>
      </c>
      <c r="Z38" s="190">
        <v>0</v>
      </c>
      <c r="AA38" s="190">
        <v>0</v>
      </c>
      <c r="AB38" s="190">
        <v>1209436</v>
      </c>
      <c r="AC38" s="190">
        <v>1209097</v>
      </c>
      <c r="AD38" s="186">
        <f t="shared" si="17"/>
        <v>0.96859023348441808</v>
      </c>
      <c r="AE38" s="69">
        <f t="shared" si="18"/>
        <v>1</v>
      </c>
      <c r="AF38" s="190">
        <v>-339</v>
      </c>
      <c r="AG38" s="190">
        <v>0</v>
      </c>
      <c r="AH38" s="69">
        <v>4</v>
      </c>
      <c r="AI38" s="69">
        <v>15</v>
      </c>
      <c r="AJ38" s="69">
        <v>0</v>
      </c>
      <c r="AK38" s="69">
        <v>0</v>
      </c>
      <c r="AL38" s="80">
        <v>0</v>
      </c>
      <c r="AM38" s="80">
        <v>0</v>
      </c>
      <c r="AN38" s="69">
        <v>0</v>
      </c>
      <c r="AO38" s="69">
        <v>0</v>
      </c>
      <c r="AP38" s="80">
        <v>1848</v>
      </c>
      <c r="AQ38" s="80">
        <v>0</v>
      </c>
      <c r="AR38" s="69">
        <v>0</v>
      </c>
      <c r="AS38" s="69">
        <v>0</v>
      </c>
      <c r="AT38" s="80">
        <v>0</v>
      </c>
      <c r="AU38" s="80">
        <v>0</v>
      </c>
      <c r="AV38" s="69">
        <v>0</v>
      </c>
      <c r="AW38" s="69">
        <v>0</v>
      </c>
      <c r="AX38" s="80">
        <v>0</v>
      </c>
      <c r="AY38" s="80">
        <v>0</v>
      </c>
      <c r="AZ38" s="69">
        <v>0</v>
      </c>
      <c r="BA38" s="69">
        <v>0</v>
      </c>
      <c r="BB38" s="80">
        <v>0</v>
      </c>
      <c r="BC38" s="80">
        <v>0</v>
      </c>
      <c r="BD38" s="69">
        <v>0</v>
      </c>
      <c r="BE38" s="69">
        <v>0</v>
      </c>
      <c r="BF38" s="80">
        <v>0</v>
      </c>
      <c r="BG38" s="80">
        <v>0</v>
      </c>
      <c r="BH38" s="69">
        <v>0</v>
      </c>
      <c r="BI38" s="69">
        <v>0</v>
      </c>
      <c r="BJ38" s="80">
        <v>0</v>
      </c>
      <c r="BK38" s="80">
        <v>0</v>
      </c>
      <c r="BL38" s="69">
        <v>0</v>
      </c>
      <c r="BM38" s="69">
        <v>0</v>
      </c>
      <c r="BN38" s="80">
        <v>0</v>
      </c>
      <c r="BO38" s="80">
        <v>0</v>
      </c>
      <c r="BP38" s="69">
        <v>0</v>
      </c>
      <c r="BQ38" s="69">
        <v>0</v>
      </c>
      <c r="BR38" s="80">
        <v>0</v>
      </c>
      <c r="BS38" s="80">
        <v>0</v>
      </c>
      <c r="BT38" s="69">
        <v>0</v>
      </c>
      <c r="BU38" s="69">
        <v>0</v>
      </c>
      <c r="BV38" s="80">
        <v>0</v>
      </c>
      <c r="BW38" s="80">
        <v>0</v>
      </c>
      <c r="BX38" s="69">
        <v>0</v>
      </c>
      <c r="BY38" s="69">
        <v>0</v>
      </c>
      <c r="BZ38" s="80">
        <v>0</v>
      </c>
      <c r="CA38" s="80">
        <v>0</v>
      </c>
      <c r="CB38" s="69">
        <v>0</v>
      </c>
      <c r="CC38" s="69">
        <v>0</v>
      </c>
      <c r="CD38" s="80">
        <v>0</v>
      </c>
      <c r="CE38" s="80">
        <v>0</v>
      </c>
      <c r="CF38" s="69">
        <v>0</v>
      </c>
      <c r="CG38" s="69">
        <v>0</v>
      </c>
      <c r="CH38" s="80">
        <v>0</v>
      </c>
      <c r="CI38" s="80">
        <v>0</v>
      </c>
      <c r="CJ38" s="69">
        <v>0</v>
      </c>
      <c r="CK38" s="69">
        <v>0</v>
      </c>
      <c r="CL38" s="80">
        <v>1848</v>
      </c>
      <c r="CM38" s="80">
        <v>0</v>
      </c>
      <c r="CN38" s="67" t="s">
        <v>363</v>
      </c>
      <c r="CO38" s="67" t="s">
        <v>364</v>
      </c>
      <c r="CP38" s="67" t="s">
        <v>318</v>
      </c>
      <c r="CQ38" s="67" t="s">
        <v>318</v>
      </c>
      <c r="CR38" s="67" t="s">
        <v>318</v>
      </c>
      <c r="CS38" s="67" t="s">
        <v>318</v>
      </c>
      <c r="CT38" s="68">
        <v>45169</v>
      </c>
      <c r="CU38" s="67" t="s">
        <v>466</v>
      </c>
      <c r="CV38" s="67" t="s">
        <v>467</v>
      </c>
      <c r="CW38" s="68" t="s">
        <v>168</v>
      </c>
      <c r="CX38" s="68">
        <v>45035</v>
      </c>
      <c r="CY38" s="67" t="s">
        <v>464</v>
      </c>
      <c r="CZ38" s="67" t="s">
        <v>468</v>
      </c>
      <c r="DA38" s="67" t="s">
        <v>476</v>
      </c>
      <c r="DB38" s="81">
        <v>1554775.94</v>
      </c>
      <c r="DC38" s="67"/>
      <c r="DD38" s="67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</row>
    <row r="39" spans="2:1477" s="69" customFormat="1">
      <c r="B39" s="67" t="s">
        <v>0</v>
      </c>
      <c r="C39" s="67" t="s">
        <v>365</v>
      </c>
      <c r="D39" s="67" t="s">
        <v>482</v>
      </c>
      <c r="E39" s="68">
        <v>44727</v>
      </c>
      <c r="F39" s="67" t="s">
        <v>464</v>
      </c>
      <c r="G39" s="67" t="s">
        <v>472</v>
      </c>
      <c r="H39" s="187">
        <v>1</v>
      </c>
      <c r="I39" s="69">
        <v>0</v>
      </c>
      <c r="J39" s="69">
        <v>90</v>
      </c>
      <c r="K39" s="69">
        <v>90</v>
      </c>
      <c r="L39" s="69">
        <v>19</v>
      </c>
      <c r="M39" s="186">
        <f t="shared" si="15"/>
        <v>0.21111111111111111</v>
      </c>
      <c r="N39" s="69">
        <f t="shared" si="16"/>
        <v>1</v>
      </c>
      <c r="O39" s="69">
        <v>71</v>
      </c>
      <c r="P39" s="69">
        <v>0</v>
      </c>
      <c r="Q39" s="69">
        <v>0</v>
      </c>
      <c r="R39" s="69">
        <v>0</v>
      </c>
      <c r="S39" s="69">
        <v>0</v>
      </c>
      <c r="T39" s="190">
        <v>240110</v>
      </c>
      <c r="U39" s="190">
        <v>17791</v>
      </c>
      <c r="V39" s="190">
        <v>222319</v>
      </c>
      <c r="W39" s="190">
        <v>240110</v>
      </c>
      <c r="X39" s="190">
        <v>185940</v>
      </c>
      <c r="Y39" s="190">
        <v>0</v>
      </c>
      <c r="Z39" s="190">
        <v>0</v>
      </c>
      <c r="AA39" s="190">
        <v>0</v>
      </c>
      <c r="AB39" s="190">
        <v>185940</v>
      </c>
      <c r="AC39" s="190">
        <v>185940</v>
      </c>
      <c r="AD39" s="186">
        <f t="shared" si="17"/>
        <v>0.83636576271033969</v>
      </c>
      <c r="AE39" s="69">
        <f t="shared" si="18"/>
        <v>1</v>
      </c>
      <c r="AF39" s="190">
        <v>0</v>
      </c>
      <c r="AG39" s="190">
        <v>0</v>
      </c>
      <c r="AH39" s="69">
        <v>0</v>
      </c>
      <c r="AI39" s="69">
        <v>0</v>
      </c>
      <c r="AJ39" s="69">
        <v>0</v>
      </c>
      <c r="AK39" s="69">
        <v>0</v>
      </c>
      <c r="AL39" s="80">
        <v>0</v>
      </c>
      <c r="AM39" s="80">
        <v>0</v>
      </c>
      <c r="AN39" s="69">
        <v>0</v>
      </c>
      <c r="AO39" s="69">
        <v>0</v>
      </c>
      <c r="AP39" s="80">
        <v>0</v>
      </c>
      <c r="AQ39" s="80">
        <v>0</v>
      </c>
      <c r="AR39" s="69">
        <v>0</v>
      </c>
      <c r="AS39" s="69">
        <v>0</v>
      </c>
      <c r="AT39" s="80">
        <v>0</v>
      </c>
      <c r="AU39" s="80">
        <v>0</v>
      </c>
      <c r="AV39" s="69">
        <v>0</v>
      </c>
      <c r="AW39" s="69">
        <v>0</v>
      </c>
      <c r="AX39" s="80">
        <v>0</v>
      </c>
      <c r="AY39" s="80">
        <v>0</v>
      </c>
      <c r="AZ39" s="69">
        <v>0</v>
      </c>
      <c r="BA39" s="69">
        <v>0</v>
      </c>
      <c r="BB39" s="80">
        <v>0</v>
      </c>
      <c r="BC39" s="80">
        <v>0</v>
      </c>
      <c r="BD39" s="69">
        <v>0</v>
      </c>
      <c r="BE39" s="69">
        <v>0</v>
      </c>
      <c r="BF39" s="80">
        <v>0</v>
      </c>
      <c r="BG39" s="80">
        <v>0</v>
      </c>
      <c r="BH39" s="69">
        <v>0</v>
      </c>
      <c r="BI39" s="69">
        <v>0</v>
      </c>
      <c r="BJ39" s="80">
        <v>0</v>
      </c>
      <c r="BK39" s="80">
        <v>0</v>
      </c>
      <c r="BL39" s="69">
        <v>0</v>
      </c>
      <c r="BM39" s="69">
        <v>0</v>
      </c>
      <c r="BN39" s="80">
        <v>0</v>
      </c>
      <c r="BO39" s="80">
        <v>0</v>
      </c>
      <c r="BP39" s="69">
        <v>0</v>
      </c>
      <c r="BQ39" s="69">
        <v>0</v>
      </c>
      <c r="BR39" s="80">
        <v>0</v>
      </c>
      <c r="BS39" s="80">
        <v>0</v>
      </c>
      <c r="BT39" s="69">
        <v>0</v>
      </c>
      <c r="BU39" s="69">
        <v>0</v>
      </c>
      <c r="BV39" s="80">
        <v>0</v>
      </c>
      <c r="BW39" s="80">
        <v>0</v>
      </c>
      <c r="BX39" s="69">
        <v>0</v>
      </c>
      <c r="BY39" s="69">
        <v>0</v>
      </c>
      <c r="BZ39" s="80">
        <v>0</v>
      </c>
      <c r="CA39" s="80">
        <v>0</v>
      </c>
      <c r="CB39" s="69">
        <v>0</v>
      </c>
      <c r="CC39" s="69">
        <v>0</v>
      </c>
      <c r="CD39" s="80">
        <v>0</v>
      </c>
      <c r="CE39" s="80">
        <v>0</v>
      </c>
      <c r="CF39" s="69">
        <v>0</v>
      </c>
      <c r="CG39" s="69">
        <v>0</v>
      </c>
      <c r="CH39" s="80">
        <v>0</v>
      </c>
      <c r="CI39" s="80">
        <v>0</v>
      </c>
      <c r="CJ39" s="69">
        <v>0</v>
      </c>
      <c r="CK39" s="69">
        <v>0</v>
      </c>
      <c r="CL39" s="80">
        <v>0</v>
      </c>
      <c r="CM39" s="80">
        <v>0</v>
      </c>
      <c r="CN39" s="67" t="s">
        <v>366</v>
      </c>
      <c r="CO39" s="67" t="s">
        <v>367</v>
      </c>
      <c r="CP39" s="67" t="s">
        <v>318</v>
      </c>
      <c r="CQ39" s="67" t="s">
        <v>318</v>
      </c>
      <c r="CR39" s="67" t="s">
        <v>318</v>
      </c>
      <c r="CS39" s="67" t="s">
        <v>318</v>
      </c>
      <c r="CT39" s="68">
        <v>45156</v>
      </c>
      <c r="CU39" s="67" t="s">
        <v>466</v>
      </c>
      <c r="CV39" s="67" t="s">
        <v>467</v>
      </c>
      <c r="CW39" s="68" t="s">
        <v>168</v>
      </c>
      <c r="CX39" s="68">
        <v>45016</v>
      </c>
      <c r="CY39" s="67" t="s">
        <v>470</v>
      </c>
      <c r="CZ39" s="67" t="s">
        <v>468</v>
      </c>
      <c r="DA39" s="67" t="s">
        <v>309</v>
      </c>
      <c r="DB39" s="81">
        <v>402519.71</v>
      </c>
      <c r="DC39" s="67"/>
      <c r="DD39" s="67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</row>
    <row r="40" spans="2:1477" s="69" customFormat="1">
      <c r="B40" s="67" t="s">
        <v>0</v>
      </c>
      <c r="C40" s="67" t="s">
        <v>293</v>
      </c>
      <c r="D40" s="67" t="s">
        <v>294</v>
      </c>
      <c r="E40" s="68">
        <v>44804</v>
      </c>
      <c r="F40" s="67" t="s">
        <v>466</v>
      </c>
      <c r="G40" s="67" t="s">
        <v>468</v>
      </c>
      <c r="H40" s="187">
        <v>1</v>
      </c>
      <c r="I40" s="69">
        <v>0</v>
      </c>
      <c r="J40" s="69">
        <v>74</v>
      </c>
      <c r="K40" s="69">
        <v>101</v>
      </c>
      <c r="L40" s="69">
        <v>94</v>
      </c>
      <c r="M40" s="186">
        <f t="shared" si="15"/>
        <v>0.91891891891891897</v>
      </c>
      <c r="N40" s="69">
        <f t="shared" si="16"/>
        <v>1</v>
      </c>
      <c r="O40" s="69">
        <v>7</v>
      </c>
      <c r="P40" s="69">
        <v>0</v>
      </c>
      <c r="Q40" s="69">
        <v>0</v>
      </c>
      <c r="R40" s="69">
        <v>26</v>
      </c>
      <c r="S40" s="69">
        <v>1</v>
      </c>
      <c r="T40" s="190">
        <v>212969</v>
      </c>
      <c r="U40" s="190">
        <v>11187</v>
      </c>
      <c r="V40" s="190">
        <v>201781</v>
      </c>
      <c r="W40" s="190">
        <v>212969</v>
      </c>
      <c r="X40" s="190">
        <v>198096</v>
      </c>
      <c r="Y40" s="190">
        <v>0</v>
      </c>
      <c r="Z40" s="190">
        <v>0</v>
      </c>
      <c r="AA40" s="190">
        <v>0</v>
      </c>
      <c r="AB40" s="190">
        <v>198096</v>
      </c>
      <c r="AC40" s="190">
        <v>198096</v>
      </c>
      <c r="AD40" s="186">
        <f t="shared" si="17"/>
        <v>0.98173762643658224</v>
      </c>
      <c r="AE40" s="69">
        <f t="shared" si="18"/>
        <v>1</v>
      </c>
      <c r="AF40" s="190">
        <v>0</v>
      </c>
      <c r="AG40" s="190">
        <v>0</v>
      </c>
      <c r="AH40" s="69">
        <v>15</v>
      </c>
      <c r="AI40" s="69">
        <v>11</v>
      </c>
      <c r="AJ40" s="69">
        <v>0</v>
      </c>
      <c r="AK40" s="69">
        <v>1</v>
      </c>
      <c r="AL40" s="80">
        <v>0</v>
      </c>
      <c r="AM40" s="80">
        <v>0</v>
      </c>
      <c r="AN40" s="69">
        <v>0</v>
      </c>
      <c r="AO40" s="69">
        <v>0</v>
      </c>
      <c r="AP40" s="80">
        <v>0</v>
      </c>
      <c r="AQ40" s="80">
        <v>0</v>
      </c>
      <c r="AR40" s="69">
        <v>0</v>
      </c>
      <c r="AS40" s="69">
        <v>0</v>
      </c>
      <c r="AT40" s="80">
        <v>0</v>
      </c>
      <c r="AU40" s="80">
        <v>0</v>
      </c>
      <c r="AV40" s="69">
        <v>0</v>
      </c>
      <c r="AW40" s="69">
        <v>0</v>
      </c>
      <c r="AX40" s="80">
        <v>0</v>
      </c>
      <c r="AY40" s="80">
        <v>0</v>
      </c>
      <c r="AZ40" s="69">
        <v>0</v>
      </c>
      <c r="BA40" s="69">
        <v>0</v>
      </c>
      <c r="BB40" s="80">
        <v>0</v>
      </c>
      <c r="BC40" s="80">
        <v>0</v>
      </c>
      <c r="BD40" s="69">
        <v>0</v>
      </c>
      <c r="BE40" s="69">
        <v>0</v>
      </c>
      <c r="BF40" s="80">
        <v>0</v>
      </c>
      <c r="BG40" s="80">
        <v>0</v>
      </c>
      <c r="BH40" s="69">
        <v>0</v>
      </c>
      <c r="BI40" s="69">
        <v>0</v>
      </c>
      <c r="BJ40" s="80">
        <v>0</v>
      </c>
      <c r="BK40" s="80">
        <v>0</v>
      </c>
      <c r="BL40" s="69">
        <v>0</v>
      </c>
      <c r="BM40" s="69">
        <v>0</v>
      </c>
      <c r="BN40" s="80">
        <v>0</v>
      </c>
      <c r="BO40" s="80">
        <v>0</v>
      </c>
      <c r="BP40" s="69">
        <v>0</v>
      </c>
      <c r="BQ40" s="69">
        <v>0</v>
      </c>
      <c r="BR40" s="80">
        <v>0</v>
      </c>
      <c r="BS40" s="80">
        <v>0</v>
      </c>
      <c r="BT40" s="69">
        <v>0</v>
      </c>
      <c r="BU40" s="69">
        <v>0</v>
      </c>
      <c r="BV40" s="80">
        <v>0</v>
      </c>
      <c r="BW40" s="80">
        <v>0</v>
      </c>
      <c r="BX40" s="69">
        <v>0</v>
      </c>
      <c r="BY40" s="69">
        <v>0</v>
      </c>
      <c r="BZ40" s="80">
        <v>0</v>
      </c>
      <c r="CA40" s="80">
        <v>0</v>
      </c>
      <c r="CB40" s="69">
        <v>0</v>
      </c>
      <c r="CC40" s="69">
        <v>0</v>
      </c>
      <c r="CD40" s="80">
        <v>0</v>
      </c>
      <c r="CE40" s="80">
        <v>0</v>
      </c>
      <c r="CF40" s="69">
        <v>0</v>
      </c>
      <c r="CG40" s="69">
        <v>0</v>
      </c>
      <c r="CH40" s="80">
        <v>0</v>
      </c>
      <c r="CI40" s="80">
        <v>0</v>
      </c>
      <c r="CJ40" s="69">
        <v>0</v>
      </c>
      <c r="CK40" s="69">
        <v>1</v>
      </c>
      <c r="CL40" s="80">
        <v>0</v>
      </c>
      <c r="CM40" s="80">
        <v>0</v>
      </c>
      <c r="CN40" s="67" t="s">
        <v>368</v>
      </c>
      <c r="CO40" s="67" t="s">
        <v>369</v>
      </c>
      <c r="CP40" s="67" t="s">
        <v>318</v>
      </c>
      <c r="CQ40" s="67" t="s">
        <v>318</v>
      </c>
      <c r="CR40" s="67" t="s">
        <v>318</v>
      </c>
      <c r="CS40" s="67" t="s">
        <v>318</v>
      </c>
      <c r="CT40" s="68">
        <v>45174</v>
      </c>
      <c r="CU40" s="67" t="s">
        <v>466</v>
      </c>
      <c r="CV40" s="67" t="s">
        <v>467</v>
      </c>
      <c r="CW40" s="68" t="s">
        <v>168</v>
      </c>
      <c r="CX40" s="68">
        <v>44986</v>
      </c>
      <c r="CY40" s="67" t="s">
        <v>470</v>
      </c>
      <c r="CZ40" s="67" t="s">
        <v>468</v>
      </c>
      <c r="DA40" s="67" t="s">
        <v>309</v>
      </c>
      <c r="DB40" s="81">
        <v>251711.77</v>
      </c>
      <c r="DC40" s="67"/>
      <c r="DD40" s="67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</row>
    <row r="41" spans="2:1477" s="69" customFormat="1">
      <c r="B41" s="67" t="s">
        <v>0</v>
      </c>
      <c r="C41" s="67" t="s">
        <v>295</v>
      </c>
      <c r="D41" s="67" t="s">
        <v>296</v>
      </c>
      <c r="E41" s="68">
        <v>44244</v>
      </c>
      <c r="F41" s="67" t="s">
        <v>470</v>
      </c>
      <c r="G41" s="67" t="s">
        <v>469</v>
      </c>
      <c r="H41" s="187">
        <v>1</v>
      </c>
      <c r="I41" s="69">
        <v>0</v>
      </c>
      <c r="J41" s="69">
        <v>250</v>
      </c>
      <c r="K41" s="69">
        <v>733</v>
      </c>
      <c r="L41" s="69">
        <v>730</v>
      </c>
      <c r="M41" s="186">
        <f t="shared" si="15"/>
        <v>2.6680000000000001</v>
      </c>
      <c r="N41" s="69">
        <f t="shared" si="16"/>
        <v>0</v>
      </c>
      <c r="O41" s="69">
        <v>3</v>
      </c>
      <c r="P41" s="69">
        <v>0</v>
      </c>
      <c r="Q41" s="69">
        <v>0</v>
      </c>
      <c r="R41" s="69">
        <v>483</v>
      </c>
      <c r="S41" s="69">
        <v>0</v>
      </c>
      <c r="T41" s="190">
        <v>3516622</v>
      </c>
      <c r="U41" s="190">
        <v>50000</v>
      </c>
      <c r="V41" s="190">
        <v>3466622</v>
      </c>
      <c r="W41" s="190">
        <v>3516622</v>
      </c>
      <c r="X41" s="190">
        <v>3642093</v>
      </c>
      <c r="Y41" s="190">
        <v>0</v>
      </c>
      <c r="Z41" s="190">
        <v>0</v>
      </c>
      <c r="AA41" s="190">
        <v>0</v>
      </c>
      <c r="AB41" s="190">
        <v>3642093</v>
      </c>
      <c r="AC41" s="190">
        <v>3642131</v>
      </c>
      <c r="AD41" s="186">
        <f t="shared" si="17"/>
        <v>1.0506282484793554</v>
      </c>
      <c r="AE41" s="69">
        <f t="shared" si="18"/>
        <v>1</v>
      </c>
      <c r="AF41" s="190">
        <v>38</v>
      </c>
      <c r="AG41" s="190">
        <v>0</v>
      </c>
      <c r="AH41" s="69">
        <v>14</v>
      </c>
      <c r="AI41" s="69">
        <v>49</v>
      </c>
      <c r="AJ41" s="69">
        <v>420</v>
      </c>
      <c r="AK41" s="69">
        <v>0</v>
      </c>
      <c r="AL41" s="80">
        <v>0</v>
      </c>
      <c r="AM41" s="80">
        <v>0</v>
      </c>
      <c r="AN41" s="69">
        <v>0</v>
      </c>
      <c r="AO41" s="69">
        <v>0</v>
      </c>
      <c r="AP41" s="80">
        <v>30591</v>
      </c>
      <c r="AQ41" s="80">
        <v>0</v>
      </c>
      <c r="AR41" s="69">
        <v>0</v>
      </c>
      <c r="AS41" s="69">
        <v>0</v>
      </c>
      <c r="AT41" s="80">
        <v>0</v>
      </c>
      <c r="AU41" s="80">
        <v>0</v>
      </c>
      <c r="AV41" s="69">
        <v>0</v>
      </c>
      <c r="AW41" s="69">
        <v>0</v>
      </c>
      <c r="AX41" s="80">
        <v>0</v>
      </c>
      <c r="AY41" s="80">
        <v>0</v>
      </c>
      <c r="AZ41" s="69">
        <v>0</v>
      </c>
      <c r="BA41" s="69">
        <v>0</v>
      </c>
      <c r="BB41" s="80">
        <v>0</v>
      </c>
      <c r="BC41" s="80">
        <v>0</v>
      </c>
      <c r="BD41" s="69">
        <v>0</v>
      </c>
      <c r="BE41" s="69">
        <v>0</v>
      </c>
      <c r="BF41" s="80">
        <v>10907</v>
      </c>
      <c r="BG41" s="80">
        <v>0</v>
      </c>
      <c r="BH41" s="69">
        <v>0</v>
      </c>
      <c r="BI41" s="69">
        <v>0</v>
      </c>
      <c r="BJ41" s="80">
        <v>0</v>
      </c>
      <c r="BK41" s="80">
        <v>0</v>
      </c>
      <c r="BL41" s="69">
        <v>0</v>
      </c>
      <c r="BM41" s="69">
        <v>0</v>
      </c>
      <c r="BN41" s="80">
        <v>0</v>
      </c>
      <c r="BO41" s="80">
        <v>0</v>
      </c>
      <c r="BP41" s="69">
        <v>0</v>
      </c>
      <c r="BQ41" s="69">
        <v>0</v>
      </c>
      <c r="BR41" s="80">
        <v>0</v>
      </c>
      <c r="BS41" s="80">
        <v>0</v>
      </c>
      <c r="BT41" s="69">
        <v>0</v>
      </c>
      <c r="BU41" s="69">
        <v>0</v>
      </c>
      <c r="BV41" s="80">
        <v>0</v>
      </c>
      <c r="BW41" s="80">
        <v>0</v>
      </c>
      <c r="BX41" s="69">
        <v>0</v>
      </c>
      <c r="BY41" s="69">
        <v>0</v>
      </c>
      <c r="BZ41" s="80">
        <v>0</v>
      </c>
      <c r="CA41" s="80">
        <v>0</v>
      </c>
      <c r="CB41" s="69">
        <v>0</v>
      </c>
      <c r="CC41" s="69">
        <v>0</v>
      </c>
      <c r="CD41" s="80">
        <v>0</v>
      </c>
      <c r="CE41" s="80">
        <v>0</v>
      </c>
      <c r="CF41" s="69">
        <v>0</v>
      </c>
      <c r="CG41" s="69">
        <v>0</v>
      </c>
      <c r="CH41" s="80">
        <v>0</v>
      </c>
      <c r="CI41" s="80">
        <v>0</v>
      </c>
      <c r="CJ41" s="69">
        <v>420</v>
      </c>
      <c r="CK41" s="69">
        <v>0</v>
      </c>
      <c r="CL41" s="80">
        <v>41498</v>
      </c>
      <c r="CM41" s="80">
        <v>0</v>
      </c>
      <c r="CN41" s="67" t="s">
        <v>370</v>
      </c>
      <c r="CO41" s="67" t="s">
        <v>371</v>
      </c>
      <c r="CP41" s="67" t="s">
        <v>318</v>
      </c>
      <c r="CQ41" s="67" t="s">
        <v>318</v>
      </c>
      <c r="CR41" s="67" t="s">
        <v>318</v>
      </c>
      <c r="CS41" s="67" t="s">
        <v>318</v>
      </c>
      <c r="CT41" s="68">
        <v>45196</v>
      </c>
      <c r="CU41" s="67" t="s">
        <v>466</v>
      </c>
      <c r="CV41" s="67" t="s">
        <v>467</v>
      </c>
      <c r="CW41" s="68" t="s">
        <v>168</v>
      </c>
      <c r="CX41" s="68">
        <v>45141</v>
      </c>
      <c r="CY41" s="67" t="s">
        <v>466</v>
      </c>
      <c r="CZ41" s="67" t="s">
        <v>467</v>
      </c>
      <c r="DA41" s="67" t="s">
        <v>476</v>
      </c>
      <c r="DB41" s="81">
        <v>3117936.11</v>
      </c>
      <c r="DC41" s="67"/>
      <c r="DD41" s="67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2:1477" s="5" customFormat="1" ht="12" customHeight="1" thickBot="1">
      <c r="B42" s="75"/>
      <c r="C42" s="75"/>
      <c r="D42" s="75"/>
      <c r="E42" s="68"/>
      <c r="F42" s="75"/>
      <c r="G42" s="75"/>
      <c r="H42" s="187"/>
      <c r="I42" s="76"/>
      <c r="J42" s="76"/>
      <c r="K42" s="76"/>
      <c r="L42" s="76"/>
      <c r="M42" s="140"/>
      <c r="N42" s="69"/>
      <c r="O42" s="76"/>
      <c r="P42" s="76"/>
      <c r="Q42" s="76"/>
      <c r="R42" s="76"/>
      <c r="S42" s="76"/>
      <c r="T42" s="77"/>
      <c r="U42" s="77"/>
      <c r="V42" s="77"/>
      <c r="W42" s="77"/>
      <c r="X42" s="77"/>
      <c r="Y42" s="190"/>
      <c r="Z42" s="190"/>
      <c r="AA42" s="190"/>
      <c r="AB42" s="190"/>
      <c r="AC42" s="190"/>
      <c r="AD42" s="140"/>
      <c r="AE42" s="69"/>
      <c r="AF42" s="190"/>
      <c r="AG42" s="190"/>
      <c r="AH42" s="76"/>
      <c r="AI42" s="76"/>
      <c r="AJ42" s="78"/>
      <c r="AK42" s="78"/>
      <c r="AL42" s="80"/>
      <c r="AM42" s="80"/>
      <c r="AN42" s="78"/>
      <c r="AO42" s="78"/>
      <c r="AP42" s="80"/>
      <c r="AQ42" s="80"/>
      <c r="AR42" s="78"/>
      <c r="AS42" s="78"/>
      <c r="AT42" s="80"/>
      <c r="AU42" s="80"/>
      <c r="AV42" s="78"/>
      <c r="AW42" s="78"/>
      <c r="AX42" s="80"/>
      <c r="AY42" s="80"/>
      <c r="AZ42" s="78"/>
      <c r="BA42" s="78"/>
      <c r="BB42" s="80"/>
      <c r="BC42" s="80"/>
      <c r="BD42" s="78"/>
      <c r="BE42" s="78"/>
      <c r="BF42" s="80"/>
      <c r="BG42" s="80"/>
      <c r="BH42" s="78"/>
      <c r="BI42" s="78"/>
      <c r="BJ42" s="80"/>
      <c r="BK42" s="80"/>
      <c r="BL42" s="78"/>
      <c r="BM42" s="78"/>
      <c r="BN42" s="80"/>
      <c r="BO42" s="80"/>
      <c r="BP42" s="78"/>
      <c r="BQ42" s="78"/>
      <c r="BR42" s="80"/>
      <c r="BS42" s="80"/>
      <c r="BT42" s="78"/>
      <c r="BU42" s="78"/>
      <c r="BV42" s="80"/>
      <c r="BW42" s="80"/>
      <c r="BX42" s="78"/>
      <c r="BY42" s="78"/>
      <c r="BZ42" s="80"/>
      <c r="CA42" s="80"/>
      <c r="CB42" s="78"/>
      <c r="CC42" s="78"/>
      <c r="CD42" s="80"/>
      <c r="CE42" s="80"/>
      <c r="CF42" s="78"/>
      <c r="CG42" s="78"/>
      <c r="CH42" s="80"/>
      <c r="CI42" s="80"/>
      <c r="CJ42" s="78"/>
      <c r="CK42" s="78"/>
      <c r="CL42" s="80"/>
      <c r="CM42" s="80"/>
      <c r="CN42" s="79"/>
      <c r="CO42" s="79"/>
      <c r="CP42" s="79"/>
      <c r="CQ42" s="79"/>
      <c r="CR42" s="79"/>
      <c r="CS42" s="79"/>
      <c r="CT42" s="68"/>
      <c r="CU42" s="75"/>
      <c r="CV42" s="75"/>
      <c r="CW42" s="68"/>
      <c r="CX42" s="68"/>
      <c r="CY42" s="75"/>
      <c r="CZ42" s="75"/>
      <c r="DA42" s="75"/>
      <c r="DB42" s="77"/>
      <c r="DC42" s="79"/>
      <c r="DD42" s="212"/>
    </row>
    <row r="43" spans="2:1477" s="6" customFormat="1" ht="24" customHeight="1" thickTop="1">
      <c r="B43" s="257" t="s">
        <v>512</v>
      </c>
      <c r="C43" s="258"/>
      <c r="D43" s="259"/>
      <c r="E43" s="110"/>
      <c r="F43" s="111"/>
      <c r="G43" s="159">
        <f>IF(B24="","",ROWS(B24:B42)-1)</f>
        <v>18</v>
      </c>
      <c r="H43" s="112">
        <f>SUM(H24:H42)</f>
        <v>25</v>
      </c>
      <c r="I43" s="112">
        <f>SUM(I24:I42)</f>
        <v>25</v>
      </c>
      <c r="J43" s="112">
        <f>SUM(J24:J42)</f>
        <v>4454</v>
      </c>
      <c r="K43" s="112">
        <f>SUM(K24:K42)</f>
        <v>7526</v>
      </c>
      <c r="L43" s="112">
        <f>SUM(L24:L42)</f>
        <v>7637</v>
      </c>
      <c r="M43" s="142">
        <f>IF(G43="",0,N43/G43)</f>
        <v>0.5</v>
      </c>
      <c r="N43" s="112">
        <f t="shared" ref="N43:AC43" si="19">SUM(N24:N42)</f>
        <v>9</v>
      </c>
      <c r="O43" s="112">
        <f t="shared" si="19"/>
        <v>-111</v>
      </c>
      <c r="P43" s="113">
        <f t="shared" si="19"/>
        <v>249</v>
      </c>
      <c r="Q43" s="113">
        <f t="shared" si="19"/>
        <v>0</v>
      </c>
      <c r="R43" s="112">
        <f t="shared" si="19"/>
        <v>1998</v>
      </c>
      <c r="S43" s="112">
        <f t="shared" si="19"/>
        <v>1074</v>
      </c>
      <c r="T43" s="114">
        <f t="shared" si="19"/>
        <v>82528589</v>
      </c>
      <c r="U43" s="114">
        <f t="shared" si="19"/>
        <v>996791</v>
      </c>
      <c r="V43" s="114">
        <f t="shared" si="19"/>
        <v>81531798</v>
      </c>
      <c r="W43" s="114">
        <f t="shared" si="19"/>
        <v>83157632</v>
      </c>
      <c r="X43" s="114">
        <f t="shared" si="19"/>
        <v>82352827</v>
      </c>
      <c r="Y43" s="114">
        <f t="shared" si="19"/>
        <v>0</v>
      </c>
      <c r="Z43" s="114">
        <f t="shared" si="19"/>
        <v>0</v>
      </c>
      <c r="AA43" s="114">
        <f t="shared" si="19"/>
        <v>0</v>
      </c>
      <c r="AB43" s="114">
        <f t="shared" si="19"/>
        <v>82352827</v>
      </c>
      <c r="AC43" s="114">
        <f t="shared" si="19"/>
        <v>83358973</v>
      </c>
      <c r="AD43" s="142">
        <f>IF(G43="",0,AE43/G43)</f>
        <v>0.88888888888888884</v>
      </c>
      <c r="AE43" s="144">
        <f t="shared" ref="AE43:CM43" si="20">SUM(AE24:AE42)</f>
        <v>16</v>
      </c>
      <c r="AF43" s="114">
        <f t="shared" si="20"/>
        <v>1145178</v>
      </c>
      <c r="AG43" s="114">
        <f t="shared" si="20"/>
        <v>490645</v>
      </c>
      <c r="AH43" s="115">
        <f t="shared" si="20"/>
        <v>1070</v>
      </c>
      <c r="AI43" s="115">
        <f t="shared" si="20"/>
        <v>575</v>
      </c>
      <c r="AJ43" s="115">
        <f t="shared" si="20"/>
        <v>450</v>
      </c>
      <c r="AK43" s="115">
        <f t="shared" si="20"/>
        <v>404</v>
      </c>
      <c r="AL43" s="114">
        <f t="shared" si="20"/>
        <v>78317</v>
      </c>
      <c r="AM43" s="114">
        <f t="shared" si="20"/>
        <v>0</v>
      </c>
      <c r="AN43" s="115">
        <f t="shared" si="20"/>
        <v>0</v>
      </c>
      <c r="AO43" s="115">
        <f t="shared" si="20"/>
        <v>319</v>
      </c>
      <c r="AP43" s="114">
        <f t="shared" si="20"/>
        <v>676876</v>
      </c>
      <c r="AQ43" s="114">
        <f t="shared" si="20"/>
        <v>17548</v>
      </c>
      <c r="AR43" s="115">
        <f t="shared" si="20"/>
        <v>0</v>
      </c>
      <c r="AS43" s="115">
        <f t="shared" si="20"/>
        <v>0</v>
      </c>
      <c r="AT43" s="114">
        <f t="shared" si="20"/>
        <v>0</v>
      </c>
      <c r="AU43" s="114">
        <f t="shared" si="20"/>
        <v>0</v>
      </c>
      <c r="AV43" s="115">
        <f t="shared" si="20"/>
        <v>0</v>
      </c>
      <c r="AW43" s="115">
        <f t="shared" si="20"/>
        <v>0</v>
      </c>
      <c r="AX43" s="114">
        <f t="shared" si="20"/>
        <v>0</v>
      </c>
      <c r="AY43" s="114">
        <f t="shared" si="20"/>
        <v>0</v>
      </c>
      <c r="AZ43" s="115">
        <f t="shared" si="20"/>
        <v>0</v>
      </c>
      <c r="BA43" s="115">
        <f t="shared" si="20"/>
        <v>0</v>
      </c>
      <c r="BB43" s="114">
        <f t="shared" si="20"/>
        <v>0</v>
      </c>
      <c r="BC43" s="114">
        <f t="shared" si="20"/>
        <v>0</v>
      </c>
      <c r="BD43" s="115">
        <f t="shared" si="20"/>
        <v>0</v>
      </c>
      <c r="BE43" s="115">
        <f t="shared" si="20"/>
        <v>0</v>
      </c>
      <c r="BF43" s="114">
        <f t="shared" si="20"/>
        <v>15896</v>
      </c>
      <c r="BG43" s="114">
        <f t="shared" si="20"/>
        <v>0</v>
      </c>
      <c r="BH43" s="115">
        <f t="shared" si="20"/>
        <v>0</v>
      </c>
      <c r="BI43" s="115">
        <f t="shared" si="20"/>
        <v>0</v>
      </c>
      <c r="BJ43" s="114">
        <f t="shared" si="20"/>
        <v>12499</v>
      </c>
      <c r="BK43" s="114">
        <f t="shared" si="20"/>
        <v>0</v>
      </c>
      <c r="BL43" s="115">
        <f t="shared" si="20"/>
        <v>0</v>
      </c>
      <c r="BM43" s="115">
        <f t="shared" si="20"/>
        <v>0</v>
      </c>
      <c r="BN43" s="114">
        <f t="shared" si="20"/>
        <v>0</v>
      </c>
      <c r="BO43" s="114">
        <f t="shared" si="20"/>
        <v>0</v>
      </c>
      <c r="BP43" s="115">
        <f t="shared" si="20"/>
        <v>0</v>
      </c>
      <c r="BQ43" s="115">
        <f t="shared" si="20"/>
        <v>0</v>
      </c>
      <c r="BR43" s="114">
        <f t="shared" si="20"/>
        <v>0</v>
      </c>
      <c r="BS43" s="114">
        <f t="shared" si="20"/>
        <v>0</v>
      </c>
      <c r="BT43" s="115">
        <f t="shared" si="20"/>
        <v>0</v>
      </c>
      <c r="BU43" s="115">
        <f t="shared" si="20"/>
        <v>0</v>
      </c>
      <c r="BV43" s="114">
        <f t="shared" si="20"/>
        <v>0</v>
      </c>
      <c r="BW43" s="114">
        <f t="shared" si="20"/>
        <v>0</v>
      </c>
      <c r="BX43" s="115">
        <f t="shared" si="20"/>
        <v>0</v>
      </c>
      <c r="BY43" s="115">
        <f t="shared" si="20"/>
        <v>27</v>
      </c>
      <c r="BZ43" s="114">
        <f t="shared" si="20"/>
        <v>6050</v>
      </c>
      <c r="CA43" s="114">
        <f t="shared" si="20"/>
        <v>6050</v>
      </c>
      <c r="CB43" s="115">
        <f t="shared" si="20"/>
        <v>91</v>
      </c>
      <c r="CC43" s="115">
        <f t="shared" si="20"/>
        <v>40</v>
      </c>
      <c r="CD43" s="114">
        <f t="shared" si="20"/>
        <v>0</v>
      </c>
      <c r="CE43" s="114">
        <f t="shared" si="20"/>
        <v>0</v>
      </c>
      <c r="CF43" s="115">
        <f t="shared" si="20"/>
        <v>0</v>
      </c>
      <c r="CG43" s="115">
        <f t="shared" si="20"/>
        <v>0</v>
      </c>
      <c r="CH43" s="114">
        <f t="shared" si="20"/>
        <v>-68877</v>
      </c>
      <c r="CI43" s="114">
        <f t="shared" si="20"/>
        <v>0</v>
      </c>
      <c r="CJ43" s="115">
        <f t="shared" si="20"/>
        <v>541</v>
      </c>
      <c r="CK43" s="115">
        <f t="shared" si="20"/>
        <v>790</v>
      </c>
      <c r="CL43" s="114">
        <f t="shared" si="20"/>
        <v>720761</v>
      </c>
      <c r="CM43" s="114">
        <f t="shared" si="20"/>
        <v>23598</v>
      </c>
      <c r="CN43" s="116"/>
      <c r="CO43" s="116"/>
      <c r="CP43" s="116"/>
      <c r="CQ43" s="116"/>
      <c r="CR43" s="116"/>
      <c r="CS43" s="116"/>
      <c r="CT43" s="110"/>
      <c r="CU43" s="111"/>
      <c r="CV43" s="111"/>
      <c r="CW43" s="110"/>
      <c r="CX43" s="110"/>
      <c r="CY43" s="111"/>
      <c r="CZ43" s="111"/>
      <c r="DA43" s="111"/>
      <c r="DB43" s="114"/>
      <c r="DC43" s="116"/>
      <c r="DD43" s="210"/>
    </row>
    <row r="44" spans="2:1477" s="69" customFormat="1" ht="12.75" thickBot="1">
      <c r="B44" s="67"/>
      <c r="C44" s="67"/>
      <c r="D44" s="67"/>
      <c r="E44" s="68"/>
      <c r="F44" s="67"/>
      <c r="G44" s="158"/>
      <c r="H44" s="187"/>
      <c r="M44" s="186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86">
        <f>IF(V44=0,0,AC44/V44)</f>
        <v>0</v>
      </c>
      <c r="AE44" s="69">
        <f>IF(AD44 &lt;=1.1,1,0)</f>
        <v>1</v>
      </c>
      <c r="AF44" s="190"/>
      <c r="AG44" s="190"/>
      <c r="AL44" s="80"/>
      <c r="AM44" s="80"/>
      <c r="AP44" s="80"/>
      <c r="AQ44" s="80"/>
      <c r="AT44" s="80"/>
      <c r="AU44" s="80"/>
      <c r="AX44" s="80"/>
      <c r="AY44" s="80"/>
      <c r="BB44" s="80"/>
      <c r="BC44" s="80"/>
      <c r="BF44" s="80"/>
      <c r="BG44" s="80"/>
      <c r="BJ44" s="80"/>
      <c r="BK44" s="80"/>
      <c r="BN44" s="80"/>
      <c r="BO44" s="80"/>
      <c r="BR44" s="80"/>
      <c r="BS44" s="80"/>
      <c r="BV44" s="80"/>
      <c r="BW44" s="80"/>
      <c r="BZ44" s="80"/>
      <c r="CA44" s="80"/>
      <c r="CD44" s="80"/>
      <c r="CE44" s="80"/>
      <c r="CH44" s="80"/>
      <c r="CI44" s="80"/>
      <c r="CL44" s="80"/>
      <c r="CM44" s="80"/>
      <c r="CN44" s="67"/>
      <c r="CO44" s="67"/>
      <c r="CP44" s="67"/>
      <c r="CQ44" s="67"/>
      <c r="CR44" s="67"/>
      <c r="CS44" s="67"/>
      <c r="CT44" s="68"/>
      <c r="CU44" s="67"/>
      <c r="CV44" s="67"/>
      <c r="CW44" s="68"/>
      <c r="CX44" s="68"/>
      <c r="CY44" s="67"/>
      <c r="CZ44" s="67"/>
      <c r="DA44" s="67"/>
      <c r="DB44" s="81"/>
      <c r="DC44" s="67"/>
      <c r="DD44" s="67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</row>
    <row r="45" spans="2:1477" s="6" customFormat="1" ht="24" customHeight="1" thickTop="1" thickBot="1">
      <c r="B45" s="260" t="s">
        <v>525</v>
      </c>
      <c r="C45" s="261"/>
      <c r="D45" s="262"/>
      <c r="E45" s="7"/>
      <c r="F45" s="8"/>
      <c r="G45" s="141" t="str">
        <f>IF(B44="","",ROWS(B44:B44)-1)</f>
        <v/>
      </c>
      <c r="H45" s="9">
        <f>SUM(H44:H44)</f>
        <v>0</v>
      </c>
      <c r="I45" s="9">
        <f>SUM(I44:I44)</f>
        <v>0</v>
      </c>
      <c r="J45" s="9">
        <f>SUM(J44:J44)</f>
        <v>0</v>
      </c>
      <c r="K45" s="9">
        <f>SUM(K44:K44)</f>
        <v>0</v>
      </c>
      <c r="L45" s="9">
        <f>SUM(L44:L44)</f>
        <v>0</v>
      </c>
      <c r="M45" s="142">
        <f>IF(G45="",0,N45/G45)</f>
        <v>0</v>
      </c>
      <c r="N45" s="9">
        <f t="shared" ref="N45:AC45" si="21">SUM(N44:N44)</f>
        <v>0</v>
      </c>
      <c r="O45" s="9">
        <f t="shared" si="21"/>
        <v>0</v>
      </c>
      <c r="P45" s="10">
        <f t="shared" si="21"/>
        <v>0</v>
      </c>
      <c r="Q45" s="10">
        <f t="shared" si="21"/>
        <v>0</v>
      </c>
      <c r="R45" s="9">
        <f t="shared" si="21"/>
        <v>0</v>
      </c>
      <c r="S45" s="9">
        <f t="shared" si="21"/>
        <v>0</v>
      </c>
      <c r="T45" s="11">
        <f t="shared" si="21"/>
        <v>0</v>
      </c>
      <c r="U45" s="11">
        <f t="shared" si="21"/>
        <v>0</v>
      </c>
      <c r="V45" s="11">
        <f t="shared" si="21"/>
        <v>0</v>
      </c>
      <c r="W45" s="11">
        <f t="shared" si="21"/>
        <v>0</v>
      </c>
      <c r="X45" s="11">
        <f t="shared" si="21"/>
        <v>0</v>
      </c>
      <c r="Y45" s="11">
        <f t="shared" si="21"/>
        <v>0</v>
      </c>
      <c r="Z45" s="11">
        <f t="shared" si="21"/>
        <v>0</v>
      </c>
      <c r="AA45" s="11">
        <f t="shared" si="21"/>
        <v>0</v>
      </c>
      <c r="AB45" s="11">
        <f t="shared" si="21"/>
        <v>0</v>
      </c>
      <c r="AC45" s="11">
        <f t="shared" si="21"/>
        <v>0</v>
      </c>
      <c r="AD45" s="142">
        <f>IF(G45="",0,AE45/G45)</f>
        <v>0</v>
      </c>
      <c r="AE45" s="145">
        <f t="shared" ref="AE45:BJ45" si="22">SUM(AE44:AE44)</f>
        <v>1</v>
      </c>
      <c r="AF45" s="11">
        <f t="shared" si="22"/>
        <v>0</v>
      </c>
      <c r="AG45" s="11">
        <f t="shared" si="22"/>
        <v>0</v>
      </c>
      <c r="AH45" s="12">
        <f t="shared" si="22"/>
        <v>0</v>
      </c>
      <c r="AI45" s="12">
        <f t="shared" si="22"/>
        <v>0</v>
      </c>
      <c r="AJ45" s="12">
        <f t="shared" si="22"/>
        <v>0</v>
      </c>
      <c r="AK45" s="12">
        <f t="shared" si="22"/>
        <v>0</v>
      </c>
      <c r="AL45" s="11">
        <f t="shared" si="22"/>
        <v>0</v>
      </c>
      <c r="AM45" s="11">
        <f t="shared" si="22"/>
        <v>0</v>
      </c>
      <c r="AN45" s="12">
        <f t="shared" si="22"/>
        <v>0</v>
      </c>
      <c r="AO45" s="12">
        <f t="shared" si="22"/>
        <v>0</v>
      </c>
      <c r="AP45" s="11">
        <f t="shared" si="22"/>
        <v>0</v>
      </c>
      <c r="AQ45" s="11">
        <f t="shared" si="22"/>
        <v>0</v>
      </c>
      <c r="AR45" s="12">
        <f t="shared" si="22"/>
        <v>0</v>
      </c>
      <c r="AS45" s="12">
        <f t="shared" si="22"/>
        <v>0</v>
      </c>
      <c r="AT45" s="11">
        <f t="shared" si="22"/>
        <v>0</v>
      </c>
      <c r="AU45" s="11">
        <f t="shared" si="22"/>
        <v>0</v>
      </c>
      <c r="AV45" s="12">
        <f t="shared" si="22"/>
        <v>0</v>
      </c>
      <c r="AW45" s="12">
        <f t="shared" si="22"/>
        <v>0</v>
      </c>
      <c r="AX45" s="11">
        <f t="shared" si="22"/>
        <v>0</v>
      </c>
      <c r="AY45" s="11">
        <f t="shared" si="22"/>
        <v>0</v>
      </c>
      <c r="AZ45" s="12">
        <f t="shared" si="22"/>
        <v>0</v>
      </c>
      <c r="BA45" s="12">
        <f t="shared" si="22"/>
        <v>0</v>
      </c>
      <c r="BB45" s="11">
        <f t="shared" si="22"/>
        <v>0</v>
      </c>
      <c r="BC45" s="11">
        <f t="shared" si="22"/>
        <v>0</v>
      </c>
      <c r="BD45" s="12">
        <f t="shared" si="22"/>
        <v>0</v>
      </c>
      <c r="BE45" s="12">
        <f t="shared" si="22"/>
        <v>0</v>
      </c>
      <c r="BF45" s="11">
        <f t="shared" si="22"/>
        <v>0</v>
      </c>
      <c r="BG45" s="11">
        <f t="shared" si="22"/>
        <v>0</v>
      </c>
      <c r="BH45" s="12">
        <f t="shared" si="22"/>
        <v>0</v>
      </c>
      <c r="BI45" s="12">
        <f t="shared" si="22"/>
        <v>0</v>
      </c>
      <c r="BJ45" s="11">
        <f t="shared" si="22"/>
        <v>0</v>
      </c>
      <c r="BK45" s="11">
        <f t="shared" ref="BK45:CM45" si="23">SUM(BK44:BK44)</f>
        <v>0</v>
      </c>
      <c r="BL45" s="12">
        <f t="shared" si="23"/>
        <v>0</v>
      </c>
      <c r="BM45" s="12">
        <f t="shared" si="23"/>
        <v>0</v>
      </c>
      <c r="BN45" s="11">
        <f t="shared" si="23"/>
        <v>0</v>
      </c>
      <c r="BO45" s="11">
        <f t="shared" si="23"/>
        <v>0</v>
      </c>
      <c r="BP45" s="12">
        <f t="shared" si="23"/>
        <v>0</v>
      </c>
      <c r="BQ45" s="12">
        <f t="shared" si="23"/>
        <v>0</v>
      </c>
      <c r="BR45" s="11">
        <f t="shared" si="23"/>
        <v>0</v>
      </c>
      <c r="BS45" s="11">
        <f t="shared" si="23"/>
        <v>0</v>
      </c>
      <c r="BT45" s="12">
        <f t="shared" si="23"/>
        <v>0</v>
      </c>
      <c r="BU45" s="12">
        <f t="shared" si="23"/>
        <v>0</v>
      </c>
      <c r="BV45" s="11">
        <f t="shared" si="23"/>
        <v>0</v>
      </c>
      <c r="BW45" s="11">
        <f t="shared" si="23"/>
        <v>0</v>
      </c>
      <c r="BX45" s="12">
        <f t="shared" si="23"/>
        <v>0</v>
      </c>
      <c r="BY45" s="12">
        <f t="shared" si="23"/>
        <v>0</v>
      </c>
      <c r="BZ45" s="11">
        <f t="shared" si="23"/>
        <v>0</v>
      </c>
      <c r="CA45" s="11">
        <f t="shared" si="23"/>
        <v>0</v>
      </c>
      <c r="CB45" s="12">
        <f t="shared" si="23"/>
        <v>0</v>
      </c>
      <c r="CC45" s="12">
        <f t="shared" si="23"/>
        <v>0</v>
      </c>
      <c r="CD45" s="11">
        <f t="shared" si="23"/>
        <v>0</v>
      </c>
      <c r="CE45" s="11">
        <f t="shared" si="23"/>
        <v>0</v>
      </c>
      <c r="CF45" s="12">
        <f t="shared" si="23"/>
        <v>0</v>
      </c>
      <c r="CG45" s="12">
        <f t="shared" si="23"/>
        <v>0</v>
      </c>
      <c r="CH45" s="11">
        <f t="shared" si="23"/>
        <v>0</v>
      </c>
      <c r="CI45" s="11">
        <f t="shared" si="23"/>
        <v>0</v>
      </c>
      <c r="CJ45" s="12">
        <f t="shared" si="23"/>
        <v>0</v>
      </c>
      <c r="CK45" s="12">
        <f t="shared" si="23"/>
        <v>0</v>
      </c>
      <c r="CL45" s="11">
        <f t="shared" si="23"/>
        <v>0</v>
      </c>
      <c r="CM45" s="11">
        <f t="shared" si="23"/>
        <v>0</v>
      </c>
      <c r="CN45" s="13"/>
      <c r="CO45" s="13"/>
      <c r="CP45" s="13"/>
      <c r="CQ45" s="13"/>
      <c r="CR45" s="13"/>
      <c r="CS45" s="13"/>
      <c r="CT45" s="7"/>
      <c r="CU45" s="8"/>
      <c r="CV45" s="8"/>
      <c r="CW45" s="7"/>
      <c r="CX45" s="7"/>
      <c r="CY45" s="8"/>
      <c r="CZ45" s="8"/>
      <c r="DA45" s="8"/>
      <c r="DB45" s="11"/>
      <c r="DC45" s="13"/>
      <c r="DD45" s="15"/>
    </row>
    <row r="46" spans="2:1477" s="6" customFormat="1" ht="24" customHeight="1" thickTop="1">
      <c r="B46" s="257" t="s">
        <v>33</v>
      </c>
      <c r="C46" s="258"/>
      <c r="D46" s="259"/>
      <c r="E46" s="110"/>
      <c r="F46" s="111"/>
      <c r="G46" s="112">
        <f t="shared" ref="G46:L46" si="24">SUM(G45,G43)</f>
        <v>18</v>
      </c>
      <c r="H46" s="112">
        <f t="shared" si="24"/>
        <v>25</v>
      </c>
      <c r="I46" s="112">
        <f t="shared" si="24"/>
        <v>25</v>
      </c>
      <c r="J46" s="112">
        <f t="shared" si="24"/>
        <v>4454</v>
      </c>
      <c r="K46" s="112">
        <f t="shared" si="24"/>
        <v>7526</v>
      </c>
      <c r="L46" s="112">
        <f t="shared" si="24"/>
        <v>7637</v>
      </c>
      <c r="M46" s="142">
        <f>IF(G46=0,0,N46/G46)</f>
        <v>0.5</v>
      </c>
      <c r="N46" s="112">
        <f t="shared" ref="N46:AC46" si="25">SUM(N45,N43)</f>
        <v>9</v>
      </c>
      <c r="O46" s="112">
        <f t="shared" si="25"/>
        <v>-111</v>
      </c>
      <c r="P46" s="113">
        <f t="shared" si="25"/>
        <v>249</v>
      </c>
      <c r="Q46" s="113">
        <f t="shared" si="25"/>
        <v>0</v>
      </c>
      <c r="R46" s="112">
        <f t="shared" si="25"/>
        <v>1998</v>
      </c>
      <c r="S46" s="112">
        <f t="shared" si="25"/>
        <v>1074</v>
      </c>
      <c r="T46" s="114">
        <f t="shared" si="25"/>
        <v>82528589</v>
      </c>
      <c r="U46" s="114">
        <f t="shared" si="25"/>
        <v>996791</v>
      </c>
      <c r="V46" s="114">
        <f t="shared" si="25"/>
        <v>81531798</v>
      </c>
      <c r="W46" s="114">
        <f t="shared" si="25"/>
        <v>83157632</v>
      </c>
      <c r="X46" s="114">
        <f t="shared" si="25"/>
        <v>82352827</v>
      </c>
      <c r="Y46" s="114">
        <f t="shared" si="25"/>
        <v>0</v>
      </c>
      <c r="Z46" s="114">
        <f t="shared" si="25"/>
        <v>0</v>
      </c>
      <c r="AA46" s="114">
        <f t="shared" si="25"/>
        <v>0</v>
      </c>
      <c r="AB46" s="114">
        <f t="shared" si="25"/>
        <v>82352827</v>
      </c>
      <c r="AC46" s="114">
        <f t="shared" si="25"/>
        <v>83358973</v>
      </c>
      <c r="AD46" s="142">
        <f>IF(G46=0,0,AE46/G46)</f>
        <v>0.94444444444444442</v>
      </c>
      <c r="AE46" s="144">
        <f t="shared" ref="AE46:BJ46" si="26">SUM(AE45,AE43)</f>
        <v>17</v>
      </c>
      <c r="AF46" s="114">
        <f t="shared" si="26"/>
        <v>1145178</v>
      </c>
      <c r="AG46" s="114">
        <f t="shared" si="26"/>
        <v>490645</v>
      </c>
      <c r="AH46" s="115">
        <f t="shared" si="26"/>
        <v>1070</v>
      </c>
      <c r="AI46" s="115">
        <f t="shared" si="26"/>
        <v>575</v>
      </c>
      <c r="AJ46" s="115">
        <f t="shared" si="26"/>
        <v>450</v>
      </c>
      <c r="AK46" s="115">
        <f t="shared" si="26"/>
        <v>404</v>
      </c>
      <c r="AL46" s="114">
        <f t="shared" si="26"/>
        <v>78317</v>
      </c>
      <c r="AM46" s="114">
        <f t="shared" si="26"/>
        <v>0</v>
      </c>
      <c r="AN46" s="115">
        <f t="shared" si="26"/>
        <v>0</v>
      </c>
      <c r="AO46" s="115">
        <f t="shared" si="26"/>
        <v>319</v>
      </c>
      <c r="AP46" s="114">
        <f t="shared" si="26"/>
        <v>676876</v>
      </c>
      <c r="AQ46" s="114">
        <f t="shared" si="26"/>
        <v>17548</v>
      </c>
      <c r="AR46" s="115">
        <f t="shared" si="26"/>
        <v>0</v>
      </c>
      <c r="AS46" s="115">
        <f t="shared" si="26"/>
        <v>0</v>
      </c>
      <c r="AT46" s="114">
        <f t="shared" si="26"/>
        <v>0</v>
      </c>
      <c r="AU46" s="114">
        <f t="shared" si="26"/>
        <v>0</v>
      </c>
      <c r="AV46" s="115">
        <f t="shared" si="26"/>
        <v>0</v>
      </c>
      <c r="AW46" s="115">
        <f t="shared" si="26"/>
        <v>0</v>
      </c>
      <c r="AX46" s="114">
        <f t="shared" si="26"/>
        <v>0</v>
      </c>
      <c r="AY46" s="114">
        <f t="shared" si="26"/>
        <v>0</v>
      </c>
      <c r="AZ46" s="115">
        <f t="shared" si="26"/>
        <v>0</v>
      </c>
      <c r="BA46" s="115">
        <f t="shared" si="26"/>
        <v>0</v>
      </c>
      <c r="BB46" s="114">
        <f t="shared" si="26"/>
        <v>0</v>
      </c>
      <c r="BC46" s="114">
        <f t="shared" si="26"/>
        <v>0</v>
      </c>
      <c r="BD46" s="115">
        <f t="shared" si="26"/>
        <v>0</v>
      </c>
      <c r="BE46" s="115">
        <f t="shared" si="26"/>
        <v>0</v>
      </c>
      <c r="BF46" s="114">
        <f t="shared" si="26"/>
        <v>15896</v>
      </c>
      <c r="BG46" s="114">
        <f t="shared" si="26"/>
        <v>0</v>
      </c>
      <c r="BH46" s="115">
        <f t="shared" si="26"/>
        <v>0</v>
      </c>
      <c r="BI46" s="115">
        <f t="shared" si="26"/>
        <v>0</v>
      </c>
      <c r="BJ46" s="114">
        <f t="shared" si="26"/>
        <v>12499</v>
      </c>
      <c r="BK46" s="114">
        <f t="shared" ref="BK46:CM46" si="27">SUM(BK45,BK43)</f>
        <v>0</v>
      </c>
      <c r="BL46" s="115">
        <f t="shared" si="27"/>
        <v>0</v>
      </c>
      <c r="BM46" s="115">
        <f t="shared" si="27"/>
        <v>0</v>
      </c>
      <c r="BN46" s="114">
        <f t="shared" si="27"/>
        <v>0</v>
      </c>
      <c r="BO46" s="114">
        <f t="shared" si="27"/>
        <v>0</v>
      </c>
      <c r="BP46" s="115">
        <f t="shared" si="27"/>
        <v>0</v>
      </c>
      <c r="BQ46" s="115">
        <f t="shared" si="27"/>
        <v>0</v>
      </c>
      <c r="BR46" s="114">
        <f t="shared" si="27"/>
        <v>0</v>
      </c>
      <c r="BS46" s="114">
        <f t="shared" si="27"/>
        <v>0</v>
      </c>
      <c r="BT46" s="115">
        <f t="shared" si="27"/>
        <v>0</v>
      </c>
      <c r="BU46" s="115">
        <f t="shared" si="27"/>
        <v>0</v>
      </c>
      <c r="BV46" s="114">
        <f t="shared" si="27"/>
        <v>0</v>
      </c>
      <c r="BW46" s="114">
        <f t="shared" si="27"/>
        <v>0</v>
      </c>
      <c r="BX46" s="115">
        <f t="shared" si="27"/>
        <v>0</v>
      </c>
      <c r="BY46" s="115">
        <f t="shared" si="27"/>
        <v>27</v>
      </c>
      <c r="BZ46" s="114">
        <f t="shared" si="27"/>
        <v>6050</v>
      </c>
      <c r="CA46" s="114">
        <f t="shared" si="27"/>
        <v>6050</v>
      </c>
      <c r="CB46" s="115">
        <f t="shared" si="27"/>
        <v>91</v>
      </c>
      <c r="CC46" s="115">
        <f t="shared" si="27"/>
        <v>40</v>
      </c>
      <c r="CD46" s="114">
        <f t="shared" si="27"/>
        <v>0</v>
      </c>
      <c r="CE46" s="114">
        <f t="shared" si="27"/>
        <v>0</v>
      </c>
      <c r="CF46" s="115">
        <f t="shared" si="27"/>
        <v>0</v>
      </c>
      <c r="CG46" s="115">
        <f t="shared" si="27"/>
        <v>0</v>
      </c>
      <c r="CH46" s="114">
        <f t="shared" si="27"/>
        <v>-68877</v>
      </c>
      <c r="CI46" s="114">
        <f t="shared" si="27"/>
        <v>0</v>
      </c>
      <c r="CJ46" s="115">
        <f t="shared" si="27"/>
        <v>541</v>
      </c>
      <c r="CK46" s="115">
        <f t="shared" si="27"/>
        <v>790</v>
      </c>
      <c r="CL46" s="114">
        <f t="shared" si="27"/>
        <v>720761</v>
      </c>
      <c r="CM46" s="114">
        <f t="shared" si="27"/>
        <v>23598</v>
      </c>
      <c r="CN46" s="116"/>
      <c r="CO46" s="116"/>
      <c r="CP46" s="116"/>
      <c r="CQ46" s="116"/>
      <c r="CR46" s="116"/>
      <c r="CS46" s="116"/>
      <c r="CT46" s="110"/>
      <c r="CU46" s="111"/>
      <c r="CV46" s="111"/>
      <c r="CW46" s="110"/>
      <c r="CX46" s="110"/>
      <c r="CY46" s="111"/>
      <c r="CZ46" s="111"/>
      <c r="DA46" s="111"/>
      <c r="DB46" s="114"/>
      <c r="DC46" s="116"/>
      <c r="DD46" s="116"/>
    </row>
    <row r="47" spans="2:1477" s="69" customFormat="1">
      <c r="B47" s="67" t="s">
        <v>2</v>
      </c>
      <c r="C47" s="67" t="s">
        <v>214</v>
      </c>
      <c r="D47" s="67" t="s">
        <v>215</v>
      </c>
      <c r="E47" s="68">
        <v>42613</v>
      </c>
      <c r="F47" s="67" t="s">
        <v>466</v>
      </c>
      <c r="G47" s="67" t="s">
        <v>483</v>
      </c>
      <c r="H47" s="187">
        <v>3</v>
      </c>
      <c r="I47" s="69">
        <v>19</v>
      </c>
      <c r="J47" s="69">
        <v>1090</v>
      </c>
      <c r="K47" s="69">
        <v>1999</v>
      </c>
      <c r="L47" s="69">
        <v>2171</v>
      </c>
      <c r="M47" s="186">
        <f>IF(J47 = 0,0,(L47-AH47-AI47)/J47)</f>
        <v>1.391743119266055</v>
      </c>
      <c r="N47" s="69">
        <f>IF(G47&lt;&gt;"",IF(M47&lt;=1.2,1,0),0)</f>
        <v>0</v>
      </c>
      <c r="O47" s="69">
        <v>-172</v>
      </c>
      <c r="P47" s="69">
        <v>172</v>
      </c>
      <c r="Q47" s="69">
        <v>0</v>
      </c>
      <c r="R47" s="69">
        <v>798</v>
      </c>
      <c r="S47" s="69">
        <v>111</v>
      </c>
      <c r="T47" s="190">
        <v>42140000</v>
      </c>
      <c r="U47" s="190">
        <v>150000</v>
      </c>
      <c r="V47" s="190">
        <v>41990000</v>
      </c>
      <c r="W47" s="190">
        <v>43136516</v>
      </c>
      <c r="X47" s="190">
        <v>44789798</v>
      </c>
      <c r="Y47" s="190">
        <v>0</v>
      </c>
      <c r="Z47" s="190">
        <v>0</v>
      </c>
      <c r="AA47" s="190">
        <v>0</v>
      </c>
      <c r="AB47" s="190">
        <v>44789798</v>
      </c>
      <c r="AC47" s="190">
        <v>45150067</v>
      </c>
      <c r="AD47" s="186">
        <f>IF(V47=0,0,AC47/V47)</f>
        <v>1.0752576089545129</v>
      </c>
      <c r="AE47" s="69">
        <f>IF(AD47 &lt;=1.1,1,0)</f>
        <v>1</v>
      </c>
      <c r="AF47" s="190">
        <v>523319</v>
      </c>
      <c r="AG47" s="190">
        <v>996516</v>
      </c>
      <c r="AH47" s="69">
        <v>442</v>
      </c>
      <c r="AI47" s="69">
        <v>212</v>
      </c>
      <c r="AJ47" s="69">
        <v>4</v>
      </c>
      <c r="AK47" s="69">
        <v>40</v>
      </c>
      <c r="AL47" s="80">
        <v>380492</v>
      </c>
      <c r="AM47" s="80">
        <v>1569</v>
      </c>
      <c r="AN47" s="69">
        <v>0</v>
      </c>
      <c r="AO47" s="69">
        <v>27</v>
      </c>
      <c r="AP47" s="80">
        <v>349096</v>
      </c>
      <c r="AQ47" s="80">
        <v>0</v>
      </c>
      <c r="AR47" s="69">
        <v>0</v>
      </c>
      <c r="AS47" s="69">
        <v>0</v>
      </c>
      <c r="AT47" s="80">
        <v>0</v>
      </c>
      <c r="AU47" s="80">
        <v>0</v>
      </c>
      <c r="AV47" s="69">
        <v>0</v>
      </c>
      <c r="AW47" s="69">
        <v>0</v>
      </c>
      <c r="AX47" s="80">
        <v>0</v>
      </c>
      <c r="AY47" s="80">
        <v>0</v>
      </c>
      <c r="AZ47" s="69">
        <v>0</v>
      </c>
      <c r="BA47" s="69">
        <v>0</v>
      </c>
      <c r="BB47" s="80">
        <v>0</v>
      </c>
      <c r="BC47" s="80">
        <v>0</v>
      </c>
      <c r="BD47" s="69">
        <v>38</v>
      </c>
      <c r="BE47" s="69">
        <v>8</v>
      </c>
      <c r="BF47" s="80">
        <v>165208</v>
      </c>
      <c r="BG47" s="80">
        <v>0</v>
      </c>
      <c r="BH47" s="69">
        <v>0</v>
      </c>
      <c r="BI47" s="69">
        <v>0</v>
      </c>
      <c r="BJ47" s="80">
        <v>18045</v>
      </c>
      <c r="BK47" s="80">
        <v>18045</v>
      </c>
      <c r="BL47" s="69">
        <v>0</v>
      </c>
      <c r="BM47" s="69">
        <v>0</v>
      </c>
      <c r="BN47" s="80">
        <v>0</v>
      </c>
      <c r="BO47" s="80">
        <v>0</v>
      </c>
      <c r="BP47" s="69">
        <v>0</v>
      </c>
      <c r="BQ47" s="69">
        <v>0</v>
      </c>
      <c r="BR47" s="80">
        <v>0</v>
      </c>
      <c r="BS47" s="80">
        <v>0</v>
      </c>
      <c r="BT47" s="69">
        <v>0</v>
      </c>
      <c r="BU47" s="69">
        <v>46</v>
      </c>
      <c r="BV47" s="80">
        <v>95000</v>
      </c>
      <c r="BW47" s="80">
        <v>95000</v>
      </c>
      <c r="BX47" s="69">
        <v>38</v>
      </c>
      <c r="BY47" s="69">
        <v>0</v>
      </c>
      <c r="BZ47" s="80">
        <v>0</v>
      </c>
      <c r="CA47" s="80">
        <v>0</v>
      </c>
      <c r="CB47" s="69">
        <v>0</v>
      </c>
      <c r="CC47" s="69">
        <v>0</v>
      </c>
      <c r="CD47" s="80">
        <v>0</v>
      </c>
      <c r="CE47" s="80">
        <v>0</v>
      </c>
      <c r="CF47" s="69">
        <v>0</v>
      </c>
      <c r="CG47" s="69">
        <v>0</v>
      </c>
      <c r="CH47" s="80">
        <v>-159429</v>
      </c>
      <c r="CI47" s="80">
        <v>0</v>
      </c>
      <c r="CJ47" s="69">
        <v>80</v>
      </c>
      <c r="CK47" s="69">
        <v>121</v>
      </c>
      <c r="CL47" s="80">
        <v>848413</v>
      </c>
      <c r="CM47" s="80">
        <v>114614</v>
      </c>
      <c r="CN47" s="67" t="s">
        <v>377</v>
      </c>
      <c r="CO47" s="67" t="s">
        <v>378</v>
      </c>
      <c r="CP47" s="67" t="s">
        <v>318</v>
      </c>
      <c r="CQ47" s="67" t="s">
        <v>318</v>
      </c>
      <c r="CR47" s="67" t="s">
        <v>318</v>
      </c>
      <c r="CS47" s="67" t="s">
        <v>318</v>
      </c>
      <c r="CT47" s="68">
        <v>45125</v>
      </c>
      <c r="CU47" s="67" t="s">
        <v>466</v>
      </c>
      <c r="CV47" s="67" t="s">
        <v>467</v>
      </c>
      <c r="CW47" s="68" t="s">
        <v>168</v>
      </c>
      <c r="CX47" s="68">
        <v>44855</v>
      </c>
      <c r="CY47" s="67" t="s">
        <v>471</v>
      </c>
      <c r="CZ47" s="67" t="s">
        <v>468</v>
      </c>
      <c r="DA47" s="67" t="s">
        <v>484</v>
      </c>
      <c r="DB47" s="81">
        <v>37004160.159999996</v>
      </c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</row>
    <row r="48" spans="2:1477" s="69" customFormat="1">
      <c r="B48" s="67" t="s">
        <v>2</v>
      </c>
      <c r="C48" s="67" t="s">
        <v>379</v>
      </c>
      <c r="D48" s="67" t="s">
        <v>485</v>
      </c>
      <c r="E48" s="68">
        <v>44538</v>
      </c>
      <c r="F48" s="67" t="s">
        <v>471</v>
      </c>
      <c r="G48" s="67" t="s">
        <v>472</v>
      </c>
      <c r="H48" s="187">
        <v>2</v>
      </c>
      <c r="I48" s="69">
        <v>0</v>
      </c>
      <c r="J48" s="69">
        <v>210</v>
      </c>
      <c r="K48" s="69">
        <v>314</v>
      </c>
      <c r="L48" s="69">
        <v>314</v>
      </c>
      <c r="M48" s="186">
        <f t="shared" ref="M48:M58" si="28">IF(J48 = 0,0,(L48-AH48-AI48)/J48)</f>
        <v>1</v>
      </c>
      <c r="N48" s="69">
        <f t="shared" ref="N48:N58" si="29">IF(G48&lt;&gt;"",IF(M48&lt;=1.2,1,0),0)</f>
        <v>1</v>
      </c>
      <c r="O48" s="69">
        <v>0</v>
      </c>
      <c r="P48" s="69">
        <v>0</v>
      </c>
      <c r="Q48" s="69">
        <v>0</v>
      </c>
      <c r="R48" s="69">
        <v>104</v>
      </c>
      <c r="S48" s="69">
        <v>0</v>
      </c>
      <c r="T48" s="190">
        <v>1449372</v>
      </c>
      <c r="U48" s="190">
        <v>9292</v>
      </c>
      <c r="V48" s="190">
        <v>1440080</v>
      </c>
      <c r="W48" s="190">
        <v>1449372</v>
      </c>
      <c r="X48" s="190">
        <v>1245314</v>
      </c>
      <c r="Y48" s="190">
        <v>0</v>
      </c>
      <c r="Z48" s="190">
        <v>0</v>
      </c>
      <c r="AA48" s="190">
        <v>0</v>
      </c>
      <c r="AB48" s="190">
        <v>1245314</v>
      </c>
      <c r="AC48" s="190">
        <v>1245462</v>
      </c>
      <c r="AD48" s="186">
        <f t="shared" ref="AD48:AD58" si="30">IF(V48=0,0,AC48/V48)</f>
        <v>0.86485611910449423</v>
      </c>
      <c r="AE48" s="69">
        <f t="shared" ref="AE48:AE58" si="31">IF(AD48 &lt;=1.1,1,0)</f>
        <v>1</v>
      </c>
      <c r="AF48" s="190">
        <v>147</v>
      </c>
      <c r="AG48" s="190">
        <v>0</v>
      </c>
      <c r="AH48" s="69">
        <v>73</v>
      </c>
      <c r="AI48" s="69">
        <v>31</v>
      </c>
      <c r="AJ48" s="69">
        <v>0</v>
      </c>
      <c r="AK48" s="69">
        <v>0</v>
      </c>
      <c r="AL48" s="80">
        <v>0</v>
      </c>
      <c r="AM48" s="80">
        <v>0</v>
      </c>
      <c r="AN48" s="69">
        <v>0</v>
      </c>
      <c r="AO48" s="69">
        <v>0</v>
      </c>
      <c r="AP48" s="80">
        <v>0</v>
      </c>
      <c r="AQ48" s="80">
        <v>0</v>
      </c>
      <c r="AR48" s="69">
        <v>0</v>
      </c>
      <c r="AS48" s="69">
        <v>0</v>
      </c>
      <c r="AT48" s="80">
        <v>0</v>
      </c>
      <c r="AU48" s="80">
        <v>0</v>
      </c>
      <c r="AV48" s="69">
        <v>0</v>
      </c>
      <c r="AW48" s="69">
        <v>0</v>
      </c>
      <c r="AX48" s="80">
        <v>0</v>
      </c>
      <c r="AY48" s="80">
        <v>0</v>
      </c>
      <c r="AZ48" s="69">
        <v>0</v>
      </c>
      <c r="BA48" s="69">
        <v>0</v>
      </c>
      <c r="BB48" s="80">
        <v>0</v>
      </c>
      <c r="BC48" s="80">
        <v>0</v>
      </c>
      <c r="BD48" s="69">
        <v>0</v>
      </c>
      <c r="BE48" s="69">
        <v>0</v>
      </c>
      <c r="BF48" s="80">
        <v>0</v>
      </c>
      <c r="BG48" s="80">
        <v>0</v>
      </c>
      <c r="BH48" s="69">
        <v>0</v>
      </c>
      <c r="BI48" s="69">
        <v>0</v>
      </c>
      <c r="BJ48" s="80">
        <v>0</v>
      </c>
      <c r="BK48" s="80">
        <v>0</v>
      </c>
      <c r="BL48" s="69">
        <v>0</v>
      </c>
      <c r="BM48" s="69">
        <v>0</v>
      </c>
      <c r="BN48" s="80">
        <v>0</v>
      </c>
      <c r="BO48" s="80">
        <v>0</v>
      </c>
      <c r="BP48" s="69">
        <v>0</v>
      </c>
      <c r="BQ48" s="69">
        <v>0</v>
      </c>
      <c r="BR48" s="80">
        <v>0</v>
      </c>
      <c r="BS48" s="80">
        <v>0</v>
      </c>
      <c r="BT48" s="69">
        <v>0</v>
      </c>
      <c r="BU48" s="69">
        <v>0</v>
      </c>
      <c r="BV48" s="80">
        <v>0</v>
      </c>
      <c r="BW48" s="80">
        <v>0</v>
      </c>
      <c r="BX48" s="69">
        <v>0</v>
      </c>
      <c r="BY48" s="69">
        <v>0</v>
      </c>
      <c r="BZ48" s="80">
        <v>0</v>
      </c>
      <c r="CA48" s="80">
        <v>0</v>
      </c>
      <c r="CB48" s="69">
        <v>0</v>
      </c>
      <c r="CC48" s="69">
        <v>0</v>
      </c>
      <c r="CD48" s="80">
        <v>0</v>
      </c>
      <c r="CE48" s="80">
        <v>0</v>
      </c>
      <c r="CF48" s="69">
        <v>0</v>
      </c>
      <c r="CG48" s="69">
        <v>0</v>
      </c>
      <c r="CH48" s="80">
        <v>0</v>
      </c>
      <c r="CI48" s="80">
        <v>0</v>
      </c>
      <c r="CJ48" s="69">
        <v>0</v>
      </c>
      <c r="CK48" s="69">
        <v>0</v>
      </c>
      <c r="CL48" s="80">
        <v>0</v>
      </c>
      <c r="CM48" s="80">
        <v>0</v>
      </c>
      <c r="CN48" s="67" t="s">
        <v>380</v>
      </c>
      <c r="CO48" s="67" t="s">
        <v>381</v>
      </c>
      <c r="CP48" s="67" t="s">
        <v>318</v>
      </c>
      <c r="CQ48" s="67" t="s">
        <v>318</v>
      </c>
      <c r="CR48" s="67" t="s">
        <v>318</v>
      </c>
      <c r="CS48" s="67" t="s">
        <v>318</v>
      </c>
      <c r="CT48" s="68">
        <v>45140</v>
      </c>
      <c r="CU48" s="67" t="s">
        <v>466</v>
      </c>
      <c r="CV48" s="67" t="s">
        <v>467</v>
      </c>
      <c r="CW48" s="68" t="s">
        <v>168</v>
      </c>
      <c r="CX48" s="68">
        <v>44939</v>
      </c>
      <c r="CY48" s="67" t="s">
        <v>470</v>
      </c>
      <c r="CZ48" s="67" t="s">
        <v>468</v>
      </c>
      <c r="DA48" s="67" t="s">
        <v>484</v>
      </c>
      <c r="DB48" s="81">
        <v>1387512.95</v>
      </c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</row>
    <row r="49" spans="2:1477" s="69" customFormat="1">
      <c r="B49" s="67" t="s">
        <v>2</v>
      </c>
      <c r="C49" s="67" t="s">
        <v>216</v>
      </c>
      <c r="D49" s="67" t="s">
        <v>217</v>
      </c>
      <c r="E49" s="68">
        <v>43523</v>
      </c>
      <c r="F49" s="67" t="s">
        <v>470</v>
      </c>
      <c r="G49" s="67" t="s">
        <v>477</v>
      </c>
      <c r="H49" s="187">
        <v>2</v>
      </c>
      <c r="I49" s="69">
        <v>4</v>
      </c>
      <c r="J49" s="69">
        <v>925</v>
      </c>
      <c r="K49" s="69">
        <v>1322</v>
      </c>
      <c r="L49" s="69">
        <v>1301</v>
      </c>
      <c r="M49" s="186">
        <f t="shared" si="28"/>
        <v>1.0313513513513513</v>
      </c>
      <c r="N49" s="69">
        <f t="shared" si="29"/>
        <v>1</v>
      </c>
      <c r="O49" s="69">
        <v>21</v>
      </c>
      <c r="P49" s="69">
        <v>0</v>
      </c>
      <c r="Q49" s="69">
        <v>0</v>
      </c>
      <c r="R49" s="69">
        <v>397</v>
      </c>
      <c r="S49" s="69">
        <v>0</v>
      </c>
      <c r="T49" s="190">
        <v>10228411</v>
      </c>
      <c r="U49" s="190">
        <v>103267</v>
      </c>
      <c r="V49" s="190">
        <v>10125144</v>
      </c>
      <c r="W49" s="190">
        <v>10251581</v>
      </c>
      <c r="X49" s="190">
        <v>10265075</v>
      </c>
      <c r="Y49" s="190">
        <v>0</v>
      </c>
      <c r="Z49" s="190">
        <v>0</v>
      </c>
      <c r="AA49" s="190">
        <v>0</v>
      </c>
      <c r="AB49" s="190">
        <v>10265075</v>
      </c>
      <c r="AC49" s="190">
        <v>10328004</v>
      </c>
      <c r="AD49" s="186">
        <f t="shared" si="30"/>
        <v>1.0200352706094846</v>
      </c>
      <c r="AE49" s="69">
        <f t="shared" si="31"/>
        <v>1</v>
      </c>
      <c r="AF49" s="190">
        <v>62929</v>
      </c>
      <c r="AG49" s="190">
        <v>23170</v>
      </c>
      <c r="AH49" s="69">
        <v>263</v>
      </c>
      <c r="AI49" s="69">
        <v>84</v>
      </c>
      <c r="AJ49" s="69">
        <v>0</v>
      </c>
      <c r="AK49" s="69">
        <v>0</v>
      </c>
      <c r="AL49" s="80">
        <v>24478</v>
      </c>
      <c r="AM49" s="80">
        <v>0</v>
      </c>
      <c r="AN49" s="69">
        <v>0</v>
      </c>
      <c r="AO49" s="69">
        <v>0</v>
      </c>
      <c r="AP49" s="80">
        <v>5148</v>
      </c>
      <c r="AQ49" s="80">
        <v>0</v>
      </c>
      <c r="AR49" s="69">
        <v>0</v>
      </c>
      <c r="AS49" s="69">
        <v>0</v>
      </c>
      <c r="AT49" s="80">
        <v>0</v>
      </c>
      <c r="AU49" s="80">
        <v>0</v>
      </c>
      <c r="AV49" s="69">
        <v>0</v>
      </c>
      <c r="AW49" s="69">
        <v>0</v>
      </c>
      <c r="AX49" s="80">
        <v>0</v>
      </c>
      <c r="AY49" s="80">
        <v>0</v>
      </c>
      <c r="AZ49" s="69">
        <v>0</v>
      </c>
      <c r="BA49" s="69">
        <v>0</v>
      </c>
      <c r="BB49" s="80">
        <v>0</v>
      </c>
      <c r="BC49" s="80">
        <v>0</v>
      </c>
      <c r="BD49" s="69">
        <v>0</v>
      </c>
      <c r="BE49" s="69">
        <v>0</v>
      </c>
      <c r="BF49" s="80">
        <v>39301</v>
      </c>
      <c r="BG49" s="80">
        <v>0</v>
      </c>
      <c r="BH49" s="69">
        <v>0</v>
      </c>
      <c r="BI49" s="69">
        <v>0</v>
      </c>
      <c r="BJ49" s="80">
        <v>0</v>
      </c>
      <c r="BK49" s="80">
        <v>0</v>
      </c>
      <c r="BL49" s="69">
        <v>0</v>
      </c>
      <c r="BM49" s="69">
        <v>0</v>
      </c>
      <c r="BN49" s="80">
        <v>0</v>
      </c>
      <c r="BO49" s="80">
        <v>0</v>
      </c>
      <c r="BP49" s="69">
        <v>0</v>
      </c>
      <c r="BQ49" s="69">
        <v>120</v>
      </c>
      <c r="BR49" s="80">
        <v>0</v>
      </c>
      <c r="BS49" s="80">
        <v>0</v>
      </c>
      <c r="BT49" s="69">
        <v>0</v>
      </c>
      <c r="BU49" s="69">
        <v>0</v>
      </c>
      <c r="BV49" s="80">
        <v>0</v>
      </c>
      <c r="BW49" s="80">
        <v>0</v>
      </c>
      <c r="BX49" s="69">
        <v>0</v>
      </c>
      <c r="BY49" s="69">
        <v>0</v>
      </c>
      <c r="BZ49" s="80">
        <v>0</v>
      </c>
      <c r="CA49" s="80">
        <v>0</v>
      </c>
      <c r="CB49" s="69">
        <v>50</v>
      </c>
      <c r="CC49" s="69">
        <v>0</v>
      </c>
      <c r="CD49" s="80">
        <v>0</v>
      </c>
      <c r="CE49" s="80">
        <v>0</v>
      </c>
      <c r="CF49" s="69">
        <v>0</v>
      </c>
      <c r="CG49" s="69">
        <v>0</v>
      </c>
      <c r="CH49" s="80">
        <v>0</v>
      </c>
      <c r="CI49" s="80">
        <v>0</v>
      </c>
      <c r="CJ49" s="69">
        <v>50</v>
      </c>
      <c r="CK49" s="69">
        <v>120</v>
      </c>
      <c r="CL49" s="80">
        <v>68927</v>
      </c>
      <c r="CM49" s="80">
        <v>0</v>
      </c>
      <c r="CN49" s="67" t="s">
        <v>382</v>
      </c>
      <c r="CO49" s="67" t="s">
        <v>383</v>
      </c>
      <c r="CP49" s="67" t="s">
        <v>318</v>
      </c>
      <c r="CQ49" s="67" t="s">
        <v>318</v>
      </c>
      <c r="CR49" s="67" t="s">
        <v>318</v>
      </c>
      <c r="CS49" s="67" t="s">
        <v>318</v>
      </c>
      <c r="CT49" s="68">
        <v>45140</v>
      </c>
      <c r="CU49" s="67" t="s">
        <v>466</v>
      </c>
      <c r="CV49" s="67" t="s">
        <v>467</v>
      </c>
      <c r="CW49" s="68" t="s">
        <v>168</v>
      </c>
      <c r="CX49" s="68">
        <v>44901</v>
      </c>
      <c r="CY49" s="67" t="s">
        <v>471</v>
      </c>
      <c r="CZ49" s="67" t="s">
        <v>468</v>
      </c>
      <c r="DA49" s="67" t="s">
        <v>484</v>
      </c>
      <c r="DB49" s="81">
        <v>10230057.880000001</v>
      </c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</row>
    <row r="50" spans="2:1477" s="69" customFormat="1">
      <c r="B50" s="67" t="s">
        <v>2</v>
      </c>
      <c r="C50" s="67" t="s">
        <v>218</v>
      </c>
      <c r="D50" s="67" t="s">
        <v>219</v>
      </c>
      <c r="E50" s="68">
        <v>44153</v>
      </c>
      <c r="F50" s="67" t="s">
        <v>471</v>
      </c>
      <c r="G50" s="67" t="s">
        <v>469</v>
      </c>
      <c r="H50" s="187">
        <v>1</v>
      </c>
      <c r="I50" s="69">
        <v>2</v>
      </c>
      <c r="J50" s="69">
        <v>480</v>
      </c>
      <c r="K50" s="69">
        <v>640</v>
      </c>
      <c r="L50" s="69">
        <v>661</v>
      </c>
      <c r="M50" s="186">
        <f t="shared" si="28"/>
        <v>1.0895833333333333</v>
      </c>
      <c r="N50" s="69">
        <f t="shared" si="29"/>
        <v>1</v>
      </c>
      <c r="O50" s="69">
        <v>-21</v>
      </c>
      <c r="P50" s="69">
        <v>21</v>
      </c>
      <c r="Q50" s="69">
        <v>0</v>
      </c>
      <c r="R50" s="69">
        <v>160</v>
      </c>
      <c r="S50" s="69">
        <v>0</v>
      </c>
      <c r="T50" s="190">
        <v>4269226</v>
      </c>
      <c r="U50" s="190">
        <v>50000</v>
      </c>
      <c r="V50" s="190">
        <v>4219226</v>
      </c>
      <c r="W50" s="190">
        <v>4374816</v>
      </c>
      <c r="X50" s="190">
        <v>4363593</v>
      </c>
      <c r="Y50" s="190">
        <v>0</v>
      </c>
      <c r="Z50" s="190">
        <v>0</v>
      </c>
      <c r="AA50" s="190">
        <v>0</v>
      </c>
      <c r="AB50" s="190">
        <v>4363593</v>
      </c>
      <c r="AC50" s="190">
        <v>4394715</v>
      </c>
      <c r="AD50" s="186">
        <f t="shared" si="30"/>
        <v>1.0415926997036897</v>
      </c>
      <c r="AE50" s="69">
        <f t="shared" si="31"/>
        <v>1</v>
      </c>
      <c r="AF50" s="190">
        <v>107651</v>
      </c>
      <c r="AG50" s="190">
        <v>105591</v>
      </c>
      <c r="AH50" s="69">
        <v>98</v>
      </c>
      <c r="AI50" s="69">
        <v>40</v>
      </c>
      <c r="AJ50" s="69">
        <v>8</v>
      </c>
      <c r="AK50" s="69">
        <v>0</v>
      </c>
      <c r="AL50" s="80">
        <v>95913</v>
      </c>
      <c r="AM50" s="80">
        <v>0</v>
      </c>
      <c r="AN50" s="69">
        <v>0</v>
      </c>
      <c r="AO50" s="69">
        <v>0</v>
      </c>
      <c r="AP50" s="80">
        <v>235</v>
      </c>
      <c r="AQ50" s="80">
        <v>0</v>
      </c>
      <c r="AR50" s="69">
        <v>0</v>
      </c>
      <c r="AS50" s="69">
        <v>0</v>
      </c>
      <c r="AT50" s="80">
        <v>0</v>
      </c>
      <c r="AU50" s="80">
        <v>0</v>
      </c>
      <c r="AV50" s="69">
        <v>0</v>
      </c>
      <c r="AW50" s="69">
        <v>0</v>
      </c>
      <c r="AX50" s="80">
        <v>0</v>
      </c>
      <c r="AY50" s="80">
        <v>0</v>
      </c>
      <c r="AZ50" s="69">
        <v>0</v>
      </c>
      <c r="BA50" s="69">
        <v>0</v>
      </c>
      <c r="BB50" s="80">
        <v>0</v>
      </c>
      <c r="BC50" s="80">
        <v>0</v>
      </c>
      <c r="BD50" s="69">
        <v>14</v>
      </c>
      <c r="BE50" s="69">
        <v>0</v>
      </c>
      <c r="BF50" s="80">
        <v>23399</v>
      </c>
      <c r="BG50" s="80">
        <v>0</v>
      </c>
      <c r="BH50" s="69">
        <v>0</v>
      </c>
      <c r="BI50" s="69">
        <v>0</v>
      </c>
      <c r="BJ50" s="80">
        <v>0</v>
      </c>
      <c r="BK50" s="80">
        <v>0</v>
      </c>
      <c r="BL50" s="69">
        <v>0</v>
      </c>
      <c r="BM50" s="69">
        <v>0</v>
      </c>
      <c r="BN50" s="80">
        <v>0</v>
      </c>
      <c r="BO50" s="80">
        <v>0</v>
      </c>
      <c r="BP50" s="69">
        <v>0</v>
      </c>
      <c r="BQ50" s="69">
        <v>0</v>
      </c>
      <c r="BR50" s="80">
        <v>30081</v>
      </c>
      <c r="BS50" s="80">
        <v>0</v>
      </c>
      <c r="BT50" s="69">
        <v>0</v>
      </c>
      <c r="BU50" s="69">
        <v>0</v>
      </c>
      <c r="BV50" s="80">
        <v>0</v>
      </c>
      <c r="BW50" s="80">
        <v>0</v>
      </c>
      <c r="BX50" s="69">
        <v>0</v>
      </c>
      <c r="BY50" s="69">
        <v>0</v>
      </c>
      <c r="BZ50" s="80">
        <v>0</v>
      </c>
      <c r="CA50" s="80">
        <v>0</v>
      </c>
      <c r="CB50" s="69">
        <v>0</v>
      </c>
      <c r="CC50" s="69">
        <v>0</v>
      </c>
      <c r="CD50" s="80">
        <v>0</v>
      </c>
      <c r="CE50" s="80">
        <v>0</v>
      </c>
      <c r="CF50" s="69">
        <v>0</v>
      </c>
      <c r="CG50" s="69">
        <v>0</v>
      </c>
      <c r="CH50" s="80">
        <v>0</v>
      </c>
      <c r="CI50" s="80">
        <v>0</v>
      </c>
      <c r="CJ50" s="69">
        <v>22</v>
      </c>
      <c r="CK50" s="69">
        <v>0</v>
      </c>
      <c r="CL50" s="80">
        <v>149628</v>
      </c>
      <c r="CM50" s="80">
        <v>0</v>
      </c>
      <c r="CN50" s="67" t="s">
        <v>384</v>
      </c>
      <c r="CO50" s="67" t="s">
        <v>385</v>
      </c>
      <c r="CP50" s="67" t="s">
        <v>318</v>
      </c>
      <c r="CQ50" s="67" t="s">
        <v>318</v>
      </c>
      <c r="CR50" s="67" t="s">
        <v>318</v>
      </c>
      <c r="CS50" s="67" t="s">
        <v>318</v>
      </c>
      <c r="CT50" s="68">
        <v>45188</v>
      </c>
      <c r="CU50" s="67" t="s">
        <v>466</v>
      </c>
      <c r="CV50" s="67" t="s">
        <v>467</v>
      </c>
      <c r="CW50" s="68" t="s">
        <v>168</v>
      </c>
      <c r="CX50" s="68">
        <v>44899</v>
      </c>
      <c r="CY50" s="67" t="s">
        <v>471</v>
      </c>
      <c r="CZ50" s="67" t="s">
        <v>468</v>
      </c>
      <c r="DA50" s="67" t="s">
        <v>484</v>
      </c>
      <c r="DB50" s="81">
        <v>4154505.73</v>
      </c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</row>
    <row r="51" spans="2:1477" s="69" customFormat="1">
      <c r="B51" s="67" t="s">
        <v>2</v>
      </c>
      <c r="C51" s="67" t="s">
        <v>297</v>
      </c>
      <c r="D51" s="67" t="s">
        <v>298</v>
      </c>
      <c r="E51" s="68">
        <v>43733</v>
      </c>
      <c r="F51" s="67" t="s">
        <v>466</v>
      </c>
      <c r="G51" s="67" t="s">
        <v>465</v>
      </c>
      <c r="H51" s="187">
        <v>3</v>
      </c>
      <c r="I51" s="69">
        <v>0</v>
      </c>
      <c r="J51" s="69">
        <v>150</v>
      </c>
      <c r="K51" s="69">
        <v>292</v>
      </c>
      <c r="L51" s="69">
        <v>262</v>
      </c>
      <c r="M51" s="186">
        <f t="shared" si="28"/>
        <v>1</v>
      </c>
      <c r="N51" s="69">
        <f t="shared" si="29"/>
        <v>1</v>
      </c>
      <c r="O51" s="69">
        <v>30</v>
      </c>
      <c r="P51" s="69">
        <v>0</v>
      </c>
      <c r="Q51" s="69">
        <v>0</v>
      </c>
      <c r="R51" s="69">
        <v>112</v>
      </c>
      <c r="S51" s="69">
        <v>30</v>
      </c>
      <c r="T51" s="190">
        <v>2458081</v>
      </c>
      <c r="U51" s="190">
        <v>51140</v>
      </c>
      <c r="V51" s="190">
        <v>2406941</v>
      </c>
      <c r="W51" s="190">
        <v>2458081</v>
      </c>
      <c r="X51" s="190">
        <v>2572160</v>
      </c>
      <c r="Y51" s="190">
        <v>0</v>
      </c>
      <c r="Z51" s="190">
        <v>0</v>
      </c>
      <c r="AA51" s="190">
        <v>0</v>
      </c>
      <c r="AB51" s="190">
        <v>2572160</v>
      </c>
      <c r="AC51" s="190">
        <v>2554701</v>
      </c>
      <c r="AD51" s="186">
        <f t="shared" si="30"/>
        <v>1.0613891242037092</v>
      </c>
      <c r="AE51" s="69">
        <f t="shared" si="31"/>
        <v>1</v>
      </c>
      <c r="AF51" s="190">
        <v>-17459</v>
      </c>
      <c r="AG51" s="190">
        <v>0</v>
      </c>
      <c r="AH51" s="69">
        <v>100</v>
      </c>
      <c r="AI51" s="69">
        <v>12</v>
      </c>
      <c r="AJ51" s="69">
        <v>0</v>
      </c>
      <c r="AK51" s="69">
        <v>0</v>
      </c>
      <c r="AL51" s="80">
        <v>0</v>
      </c>
      <c r="AM51" s="80">
        <v>0</v>
      </c>
      <c r="AN51" s="69">
        <v>0</v>
      </c>
      <c r="AO51" s="69">
        <v>30</v>
      </c>
      <c r="AP51" s="80">
        <v>42000</v>
      </c>
      <c r="AQ51" s="80">
        <v>0</v>
      </c>
      <c r="AR51" s="69">
        <v>0</v>
      </c>
      <c r="AS51" s="69">
        <v>0</v>
      </c>
      <c r="AT51" s="80">
        <v>0</v>
      </c>
      <c r="AU51" s="80">
        <v>0</v>
      </c>
      <c r="AV51" s="69">
        <v>0</v>
      </c>
      <c r="AW51" s="69">
        <v>0</v>
      </c>
      <c r="AX51" s="80">
        <v>0</v>
      </c>
      <c r="AY51" s="80">
        <v>0</v>
      </c>
      <c r="AZ51" s="69">
        <v>0</v>
      </c>
      <c r="BA51" s="69">
        <v>0</v>
      </c>
      <c r="BB51" s="80">
        <v>0</v>
      </c>
      <c r="BC51" s="80">
        <v>0</v>
      </c>
      <c r="BD51" s="69">
        <v>0</v>
      </c>
      <c r="BE51" s="69">
        <v>0</v>
      </c>
      <c r="BF51" s="80">
        <v>0</v>
      </c>
      <c r="BG51" s="80">
        <v>0</v>
      </c>
      <c r="BH51" s="69">
        <v>0</v>
      </c>
      <c r="BI51" s="69">
        <v>0</v>
      </c>
      <c r="BJ51" s="80">
        <v>0</v>
      </c>
      <c r="BK51" s="80">
        <v>0</v>
      </c>
      <c r="BL51" s="69">
        <v>0</v>
      </c>
      <c r="BM51" s="69">
        <v>0</v>
      </c>
      <c r="BN51" s="80">
        <v>0</v>
      </c>
      <c r="BO51" s="80">
        <v>0</v>
      </c>
      <c r="BP51" s="69">
        <v>0</v>
      </c>
      <c r="BQ51" s="69">
        <v>0</v>
      </c>
      <c r="BR51" s="80">
        <v>0</v>
      </c>
      <c r="BS51" s="80">
        <v>0</v>
      </c>
      <c r="BT51" s="69">
        <v>0</v>
      </c>
      <c r="BU51" s="69">
        <v>0</v>
      </c>
      <c r="BV51" s="80">
        <v>0</v>
      </c>
      <c r="BW51" s="80">
        <v>0</v>
      </c>
      <c r="BX51" s="69">
        <v>0</v>
      </c>
      <c r="BY51" s="69">
        <v>0</v>
      </c>
      <c r="BZ51" s="80">
        <v>0</v>
      </c>
      <c r="CA51" s="80">
        <v>0</v>
      </c>
      <c r="CB51" s="69">
        <v>0</v>
      </c>
      <c r="CC51" s="69">
        <v>0</v>
      </c>
      <c r="CD51" s="80">
        <v>0</v>
      </c>
      <c r="CE51" s="80">
        <v>0</v>
      </c>
      <c r="CF51" s="69">
        <v>0</v>
      </c>
      <c r="CG51" s="69">
        <v>0</v>
      </c>
      <c r="CH51" s="80">
        <v>0</v>
      </c>
      <c r="CI51" s="80">
        <v>0</v>
      </c>
      <c r="CJ51" s="69">
        <v>0</v>
      </c>
      <c r="CK51" s="69">
        <v>30</v>
      </c>
      <c r="CL51" s="80">
        <v>42000</v>
      </c>
      <c r="CM51" s="80">
        <v>0</v>
      </c>
      <c r="CN51" s="67" t="s">
        <v>351</v>
      </c>
      <c r="CO51" s="67" t="s">
        <v>352</v>
      </c>
      <c r="CP51" s="67" t="s">
        <v>318</v>
      </c>
      <c r="CQ51" s="67" t="s">
        <v>318</v>
      </c>
      <c r="CR51" s="67" t="s">
        <v>318</v>
      </c>
      <c r="CS51" s="67" t="s">
        <v>318</v>
      </c>
      <c r="CT51" s="68">
        <v>45140</v>
      </c>
      <c r="CU51" s="67" t="s">
        <v>466</v>
      </c>
      <c r="CV51" s="67" t="s">
        <v>467</v>
      </c>
      <c r="CW51" s="68" t="s">
        <v>168</v>
      </c>
      <c r="CX51" s="68">
        <v>44106</v>
      </c>
      <c r="CY51" s="67" t="s">
        <v>471</v>
      </c>
      <c r="CZ51" s="67" t="s">
        <v>469</v>
      </c>
      <c r="DA51" s="67" t="s">
        <v>486</v>
      </c>
      <c r="DB51" s="81">
        <v>2031385.77</v>
      </c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</row>
    <row r="52" spans="2:1477" s="69" customFormat="1">
      <c r="B52" s="67" t="s">
        <v>2</v>
      </c>
      <c r="C52" s="67" t="s">
        <v>310</v>
      </c>
      <c r="D52" s="67" t="s">
        <v>311</v>
      </c>
      <c r="E52" s="68">
        <v>44538</v>
      </c>
      <c r="F52" s="67" t="s">
        <v>471</v>
      </c>
      <c r="G52" s="67" t="s">
        <v>472</v>
      </c>
      <c r="H52" s="187">
        <v>1</v>
      </c>
      <c r="I52" s="69">
        <v>0</v>
      </c>
      <c r="J52" s="69">
        <v>150</v>
      </c>
      <c r="K52" s="69">
        <v>222</v>
      </c>
      <c r="L52" s="69">
        <v>220</v>
      </c>
      <c r="M52" s="186">
        <f t="shared" si="28"/>
        <v>1.06</v>
      </c>
      <c r="N52" s="69">
        <f t="shared" si="29"/>
        <v>1</v>
      </c>
      <c r="O52" s="69">
        <v>2</v>
      </c>
      <c r="P52" s="69">
        <v>0</v>
      </c>
      <c r="Q52" s="69">
        <v>0</v>
      </c>
      <c r="R52" s="69">
        <v>72</v>
      </c>
      <c r="S52" s="69">
        <v>0</v>
      </c>
      <c r="T52" s="190">
        <v>1462111</v>
      </c>
      <c r="U52" s="190">
        <v>0</v>
      </c>
      <c r="V52" s="190">
        <v>1462111</v>
      </c>
      <c r="W52" s="190">
        <v>1462111</v>
      </c>
      <c r="X52" s="190">
        <v>1360760</v>
      </c>
      <c r="Y52" s="190">
        <v>0</v>
      </c>
      <c r="Z52" s="190">
        <v>0</v>
      </c>
      <c r="AA52" s="190">
        <v>0</v>
      </c>
      <c r="AB52" s="190">
        <v>1360760</v>
      </c>
      <c r="AC52" s="190">
        <v>1370361</v>
      </c>
      <c r="AD52" s="186">
        <f t="shared" si="30"/>
        <v>0.93724826637649261</v>
      </c>
      <c r="AE52" s="69">
        <f t="shared" si="31"/>
        <v>1</v>
      </c>
      <c r="AF52" s="190">
        <v>9601</v>
      </c>
      <c r="AG52" s="190">
        <v>0</v>
      </c>
      <c r="AH52" s="69">
        <v>49</v>
      </c>
      <c r="AI52" s="69">
        <v>12</v>
      </c>
      <c r="AJ52" s="69">
        <v>0</v>
      </c>
      <c r="AK52" s="69">
        <v>0</v>
      </c>
      <c r="AL52" s="80">
        <v>0</v>
      </c>
      <c r="AM52" s="80">
        <v>0</v>
      </c>
      <c r="AN52" s="69">
        <v>0</v>
      </c>
      <c r="AO52" s="69">
        <v>0</v>
      </c>
      <c r="AP52" s="80">
        <v>0</v>
      </c>
      <c r="AQ52" s="80">
        <v>0</v>
      </c>
      <c r="AR52" s="69">
        <v>0</v>
      </c>
      <c r="AS52" s="69">
        <v>0</v>
      </c>
      <c r="AT52" s="80">
        <v>0</v>
      </c>
      <c r="AU52" s="80">
        <v>0</v>
      </c>
      <c r="AV52" s="69">
        <v>0</v>
      </c>
      <c r="AW52" s="69">
        <v>0</v>
      </c>
      <c r="AX52" s="80">
        <v>0</v>
      </c>
      <c r="AY52" s="80">
        <v>0</v>
      </c>
      <c r="AZ52" s="69">
        <v>0</v>
      </c>
      <c r="BA52" s="69">
        <v>0</v>
      </c>
      <c r="BB52" s="80">
        <v>0</v>
      </c>
      <c r="BC52" s="80">
        <v>0</v>
      </c>
      <c r="BD52" s="69">
        <v>0</v>
      </c>
      <c r="BE52" s="69">
        <v>0</v>
      </c>
      <c r="BF52" s="80">
        <v>0</v>
      </c>
      <c r="BG52" s="80">
        <v>0</v>
      </c>
      <c r="BH52" s="69">
        <v>0</v>
      </c>
      <c r="BI52" s="69">
        <v>0</v>
      </c>
      <c r="BJ52" s="80">
        <v>0</v>
      </c>
      <c r="BK52" s="80">
        <v>0</v>
      </c>
      <c r="BL52" s="69">
        <v>0</v>
      </c>
      <c r="BM52" s="69">
        <v>0</v>
      </c>
      <c r="BN52" s="80">
        <v>0</v>
      </c>
      <c r="BO52" s="80">
        <v>0</v>
      </c>
      <c r="BP52" s="69">
        <v>0</v>
      </c>
      <c r="BQ52" s="69">
        <v>0</v>
      </c>
      <c r="BR52" s="80">
        <v>0</v>
      </c>
      <c r="BS52" s="80">
        <v>0</v>
      </c>
      <c r="BT52" s="69">
        <v>0</v>
      </c>
      <c r="BU52" s="69">
        <v>0</v>
      </c>
      <c r="BV52" s="80">
        <v>0</v>
      </c>
      <c r="BW52" s="80">
        <v>0</v>
      </c>
      <c r="BX52" s="69">
        <v>0</v>
      </c>
      <c r="BY52" s="69">
        <v>0</v>
      </c>
      <c r="BZ52" s="80">
        <v>0</v>
      </c>
      <c r="CA52" s="80">
        <v>0</v>
      </c>
      <c r="CB52" s="69">
        <v>11</v>
      </c>
      <c r="CC52" s="69">
        <v>0</v>
      </c>
      <c r="CD52" s="80">
        <v>0</v>
      </c>
      <c r="CE52" s="80">
        <v>0</v>
      </c>
      <c r="CF52" s="69">
        <v>0</v>
      </c>
      <c r="CG52" s="69">
        <v>0</v>
      </c>
      <c r="CH52" s="80">
        <v>0</v>
      </c>
      <c r="CI52" s="80">
        <v>0</v>
      </c>
      <c r="CJ52" s="69">
        <v>11</v>
      </c>
      <c r="CK52" s="69">
        <v>0</v>
      </c>
      <c r="CL52" s="80">
        <v>0</v>
      </c>
      <c r="CM52" s="80">
        <v>0</v>
      </c>
      <c r="CN52" s="67" t="s">
        <v>386</v>
      </c>
      <c r="CO52" s="67" t="s">
        <v>387</v>
      </c>
      <c r="CP52" s="67" t="s">
        <v>318</v>
      </c>
      <c r="CQ52" s="67" t="s">
        <v>318</v>
      </c>
      <c r="CR52" s="67" t="s">
        <v>318</v>
      </c>
      <c r="CS52" s="67" t="s">
        <v>318</v>
      </c>
      <c r="CT52" s="68">
        <v>45126</v>
      </c>
      <c r="CU52" s="67" t="s">
        <v>466</v>
      </c>
      <c r="CV52" s="67" t="s">
        <v>467</v>
      </c>
      <c r="CW52" s="68" t="s">
        <v>168</v>
      </c>
      <c r="CX52" s="68">
        <v>44841</v>
      </c>
      <c r="CY52" s="67" t="s">
        <v>471</v>
      </c>
      <c r="CZ52" s="67" t="s">
        <v>468</v>
      </c>
      <c r="DA52" s="67" t="s">
        <v>487</v>
      </c>
      <c r="DB52" s="81">
        <v>1750125.19</v>
      </c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2:1477" s="69" customFormat="1">
      <c r="B53" s="67" t="s">
        <v>2</v>
      </c>
      <c r="C53" s="67" t="s">
        <v>299</v>
      </c>
      <c r="D53" s="67" t="s">
        <v>300</v>
      </c>
      <c r="E53" s="68">
        <v>44153</v>
      </c>
      <c r="F53" s="67" t="s">
        <v>471</v>
      </c>
      <c r="G53" s="67" t="s">
        <v>469</v>
      </c>
      <c r="H53" s="187">
        <v>2</v>
      </c>
      <c r="I53" s="69">
        <v>1</v>
      </c>
      <c r="J53" s="69">
        <v>365</v>
      </c>
      <c r="K53" s="69">
        <v>689</v>
      </c>
      <c r="L53" s="69">
        <v>689</v>
      </c>
      <c r="M53" s="186">
        <f t="shared" si="28"/>
        <v>1.178082191780822</v>
      </c>
      <c r="N53" s="69">
        <f t="shared" si="29"/>
        <v>1</v>
      </c>
      <c r="O53" s="69">
        <v>0</v>
      </c>
      <c r="P53" s="69">
        <v>0</v>
      </c>
      <c r="Q53" s="69">
        <v>0</v>
      </c>
      <c r="R53" s="69">
        <v>303</v>
      </c>
      <c r="S53" s="69">
        <v>21</v>
      </c>
      <c r="T53" s="190">
        <v>6166449</v>
      </c>
      <c r="U53" s="190">
        <v>83640</v>
      </c>
      <c r="V53" s="190">
        <v>6082809</v>
      </c>
      <c r="W53" s="190">
        <v>6166449</v>
      </c>
      <c r="X53" s="190">
        <v>6679471</v>
      </c>
      <c r="Y53" s="190">
        <v>0</v>
      </c>
      <c r="Z53" s="190">
        <v>0</v>
      </c>
      <c r="AA53" s="190">
        <v>0</v>
      </c>
      <c r="AB53" s="190">
        <v>6679471</v>
      </c>
      <c r="AC53" s="190">
        <v>7791843</v>
      </c>
      <c r="AD53" s="186">
        <f t="shared" si="30"/>
        <v>1.2809613124462729</v>
      </c>
      <c r="AE53" s="69">
        <f t="shared" si="31"/>
        <v>0</v>
      </c>
      <c r="AF53" s="190">
        <v>1176465</v>
      </c>
      <c r="AG53" s="190">
        <v>0</v>
      </c>
      <c r="AH53" s="69">
        <v>170</v>
      </c>
      <c r="AI53" s="69">
        <v>89</v>
      </c>
      <c r="AJ53" s="69">
        <v>16</v>
      </c>
      <c r="AK53" s="69">
        <v>0</v>
      </c>
      <c r="AL53" s="80">
        <v>0</v>
      </c>
      <c r="AM53" s="80">
        <v>0</v>
      </c>
      <c r="AN53" s="69">
        <v>0</v>
      </c>
      <c r="AO53" s="69">
        <v>0</v>
      </c>
      <c r="AP53" s="80">
        <v>0</v>
      </c>
      <c r="AQ53" s="80">
        <v>0</v>
      </c>
      <c r="AR53" s="69">
        <v>0</v>
      </c>
      <c r="AS53" s="69">
        <v>0</v>
      </c>
      <c r="AT53" s="80">
        <v>0</v>
      </c>
      <c r="AU53" s="80">
        <v>0</v>
      </c>
      <c r="AV53" s="69">
        <v>0</v>
      </c>
      <c r="AW53" s="69">
        <v>0</v>
      </c>
      <c r="AX53" s="80">
        <v>0</v>
      </c>
      <c r="AY53" s="80">
        <v>0</v>
      </c>
      <c r="AZ53" s="69">
        <v>0</v>
      </c>
      <c r="BA53" s="69">
        <v>0</v>
      </c>
      <c r="BB53" s="80">
        <v>0</v>
      </c>
      <c r="BC53" s="80">
        <v>0</v>
      </c>
      <c r="BD53" s="69">
        <v>0</v>
      </c>
      <c r="BE53" s="69">
        <v>0</v>
      </c>
      <c r="BF53" s="80">
        <v>0</v>
      </c>
      <c r="BG53" s="80">
        <v>0</v>
      </c>
      <c r="BH53" s="69">
        <v>0</v>
      </c>
      <c r="BI53" s="69">
        <v>0</v>
      </c>
      <c r="BJ53" s="80">
        <v>0</v>
      </c>
      <c r="BK53" s="80">
        <v>0</v>
      </c>
      <c r="BL53" s="69">
        <v>0</v>
      </c>
      <c r="BM53" s="69">
        <v>0</v>
      </c>
      <c r="BN53" s="80">
        <v>0</v>
      </c>
      <c r="BO53" s="80">
        <v>0</v>
      </c>
      <c r="BP53" s="69">
        <v>0</v>
      </c>
      <c r="BQ53" s="69">
        <v>21</v>
      </c>
      <c r="BR53" s="80">
        <v>67784</v>
      </c>
      <c r="BS53" s="80">
        <v>0</v>
      </c>
      <c r="BT53" s="69">
        <v>0</v>
      </c>
      <c r="BU53" s="69">
        <v>0</v>
      </c>
      <c r="BV53" s="80">
        <v>0</v>
      </c>
      <c r="BW53" s="80">
        <v>0</v>
      </c>
      <c r="BX53" s="69">
        <v>0</v>
      </c>
      <c r="BY53" s="69">
        <v>0</v>
      </c>
      <c r="BZ53" s="80">
        <v>0</v>
      </c>
      <c r="CA53" s="80">
        <v>0</v>
      </c>
      <c r="CB53" s="69">
        <v>28</v>
      </c>
      <c r="CC53" s="69">
        <v>0</v>
      </c>
      <c r="CD53" s="80">
        <v>0</v>
      </c>
      <c r="CE53" s="80">
        <v>0</v>
      </c>
      <c r="CF53" s="69">
        <v>0</v>
      </c>
      <c r="CG53" s="69">
        <v>0</v>
      </c>
      <c r="CH53" s="80">
        <v>0</v>
      </c>
      <c r="CI53" s="80">
        <v>0</v>
      </c>
      <c r="CJ53" s="69">
        <v>44</v>
      </c>
      <c r="CK53" s="69">
        <v>21</v>
      </c>
      <c r="CL53" s="80">
        <v>67784</v>
      </c>
      <c r="CM53" s="80">
        <v>0</v>
      </c>
      <c r="CN53" s="67" t="s">
        <v>351</v>
      </c>
      <c r="CO53" s="67" t="s">
        <v>352</v>
      </c>
      <c r="CP53" s="67" t="s">
        <v>318</v>
      </c>
      <c r="CQ53" s="67" t="s">
        <v>318</v>
      </c>
      <c r="CR53" s="67" t="s">
        <v>318</v>
      </c>
      <c r="CS53" s="67" t="s">
        <v>318</v>
      </c>
      <c r="CT53" s="68">
        <v>45132</v>
      </c>
      <c r="CU53" s="67" t="s">
        <v>466</v>
      </c>
      <c r="CV53" s="67" t="s">
        <v>467</v>
      </c>
      <c r="CW53" s="68" t="s">
        <v>168</v>
      </c>
      <c r="CX53" s="68">
        <v>44972</v>
      </c>
      <c r="CY53" s="67" t="s">
        <v>470</v>
      </c>
      <c r="CZ53" s="67" t="s">
        <v>468</v>
      </c>
      <c r="DA53" s="67" t="s">
        <v>486</v>
      </c>
      <c r="DB53" s="81">
        <v>7986598.29</v>
      </c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2:1477" s="69" customFormat="1">
      <c r="B54" s="67" t="s">
        <v>2</v>
      </c>
      <c r="C54" s="67" t="s">
        <v>312</v>
      </c>
      <c r="D54" s="67" t="s">
        <v>313</v>
      </c>
      <c r="E54" s="68">
        <v>43887</v>
      </c>
      <c r="F54" s="67" t="s">
        <v>470</v>
      </c>
      <c r="G54" s="67" t="s">
        <v>465</v>
      </c>
      <c r="H54" s="187">
        <v>1</v>
      </c>
      <c r="I54" s="69">
        <v>0</v>
      </c>
      <c r="J54" s="69">
        <v>45</v>
      </c>
      <c r="K54" s="69">
        <v>83</v>
      </c>
      <c r="L54" s="69">
        <v>80</v>
      </c>
      <c r="M54" s="186">
        <f t="shared" si="28"/>
        <v>0.93333333333333335</v>
      </c>
      <c r="N54" s="69">
        <f t="shared" si="29"/>
        <v>1</v>
      </c>
      <c r="O54" s="69">
        <v>3</v>
      </c>
      <c r="P54" s="69">
        <v>0</v>
      </c>
      <c r="Q54" s="69">
        <v>0</v>
      </c>
      <c r="R54" s="69">
        <v>38</v>
      </c>
      <c r="S54" s="69">
        <v>0</v>
      </c>
      <c r="T54" s="190">
        <v>187229</v>
      </c>
      <c r="U54" s="190">
        <v>12274</v>
      </c>
      <c r="V54" s="190">
        <v>174955</v>
      </c>
      <c r="W54" s="190">
        <v>187229</v>
      </c>
      <c r="X54" s="190">
        <v>175598</v>
      </c>
      <c r="Y54" s="190">
        <v>0</v>
      </c>
      <c r="Z54" s="190">
        <v>0</v>
      </c>
      <c r="AA54" s="190">
        <v>0</v>
      </c>
      <c r="AB54" s="190">
        <v>175598</v>
      </c>
      <c r="AC54" s="190">
        <v>166353</v>
      </c>
      <c r="AD54" s="186">
        <f t="shared" si="30"/>
        <v>0.9508330713612072</v>
      </c>
      <c r="AE54" s="69">
        <f t="shared" si="31"/>
        <v>1</v>
      </c>
      <c r="AF54" s="190">
        <v>-9245</v>
      </c>
      <c r="AG54" s="190">
        <v>0</v>
      </c>
      <c r="AH54" s="69">
        <v>35</v>
      </c>
      <c r="AI54" s="69">
        <v>3</v>
      </c>
      <c r="AJ54" s="69">
        <v>8</v>
      </c>
      <c r="AK54" s="69">
        <v>0</v>
      </c>
      <c r="AL54" s="80">
        <v>0</v>
      </c>
      <c r="AM54" s="80">
        <v>0</v>
      </c>
      <c r="AN54" s="69">
        <v>0</v>
      </c>
      <c r="AO54" s="69">
        <v>0</v>
      </c>
      <c r="AP54" s="80">
        <v>0</v>
      </c>
      <c r="AQ54" s="80">
        <v>0</v>
      </c>
      <c r="AR54" s="69">
        <v>0</v>
      </c>
      <c r="AS54" s="69">
        <v>0</v>
      </c>
      <c r="AT54" s="80">
        <v>0</v>
      </c>
      <c r="AU54" s="80">
        <v>0</v>
      </c>
      <c r="AV54" s="69">
        <v>0</v>
      </c>
      <c r="AW54" s="69">
        <v>0</v>
      </c>
      <c r="AX54" s="80">
        <v>0</v>
      </c>
      <c r="AY54" s="80">
        <v>0</v>
      </c>
      <c r="AZ54" s="69">
        <v>0</v>
      </c>
      <c r="BA54" s="69">
        <v>0</v>
      </c>
      <c r="BB54" s="80">
        <v>0</v>
      </c>
      <c r="BC54" s="80">
        <v>0</v>
      </c>
      <c r="BD54" s="69">
        <v>0</v>
      </c>
      <c r="BE54" s="69">
        <v>0</v>
      </c>
      <c r="BF54" s="80">
        <v>0</v>
      </c>
      <c r="BG54" s="80">
        <v>0</v>
      </c>
      <c r="BH54" s="69">
        <v>0</v>
      </c>
      <c r="BI54" s="69">
        <v>0</v>
      </c>
      <c r="BJ54" s="80">
        <v>0</v>
      </c>
      <c r="BK54" s="80">
        <v>0</v>
      </c>
      <c r="BL54" s="69">
        <v>0</v>
      </c>
      <c r="BM54" s="69">
        <v>0</v>
      </c>
      <c r="BN54" s="80">
        <v>0</v>
      </c>
      <c r="BO54" s="80">
        <v>0</v>
      </c>
      <c r="BP54" s="69">
        <v>0</v>
      </c>
      <c r="BQ54" s="69">
        <v>0</v>
      </c>
      <c r="BR54" s="80">
        <v>0</v>
      </c>
      <c r="BS54" s="80">
        <v>0</v>
      </c>
      <c r="BT54" s="69">
        <v>0</v>
      </c>
      <c r="BU54" s="69">
        <v>0</v>
      </c>
      <c r="BV54" s="80">
        <v>0</v>
      </c>
      <c r="BW54" s="80">
        <v>0</v>
      </c>
      <c r="BX54" s="69">
        <v>0</v>
      </c>
      <c r="BY54" s="69">
        <v>0</v>
      </c>
      <c r="BZ54" s="80">
        <v>0</v>
      </c>
      <c r="CA54" s="80">
        <v>0</v>
      </c>
      <c r="CB54" s="69">
        <v>0</v>
      </c>
      <c r="CC54" s="69">
        <v>0</v>
      </c>
      <c r="CD54" s="80">
        <v>0</v>
      </c>
      <c r="CE54" s="80">
        <v>0</v>
      </c>
      <c r="CF54" s="69">
        <v>0</v>
      </c>
      <c r="CG54" s="69">
        <v>0</v>
      </c>
      <c r="CH54" s="80">
        <v>0</v>
      </c>
      <c r="CI54" s="80">
        <v>0</v>
      </c>
      <c r="CJ54" s="69">
        <v>8</v>
      </c>
      <c r="CK54" s="69">
        <v>0</v>
      </c>
      <c r="CL54" s="80">
        <v>0</v>
      </c>
      <c r="CM54" s="80">
        <v>0</v>
      </c>
      <c r="CN54" s="67" t="s">
        <v>388</v>
      </c>
      <c r="CO54" s="67" t="s">
        <v>389</v>
      </c>
      <c r="CP54" s="67" t="s">
        <v>318</v>
      </c>
      <c r="CQ54" s="67" t="s">
        <v>318</v>
      </c>
      <c r="CR54" s="67" t="s">
        <v>318</v>
      </c>
      <c r="CS54" s="67" t="s">
        <v>318</v>
      </c>
      <c r="CT54" s="68">
        <v>45140</v>
      </c>
      <c r="CU54" s="67" t="s">
        <v>466</v>
      </c>
      <c r="CV54" s="67" t="s">
        <v>467</v>
      </c>
      <c r="CW54" s="68" t="s">
        <v>168</v>
      </c>
      <c r="CX54" s="68">
        <v>44057</v>
      </c>
      <c r="CY54" s="67" t="s">
        <v>466</v>
      </c>
      <c r="CZ54" s="67" t="s">
        <v>469</v>
      </c>
      <c r="DA54" s="67" t="s">
        <v>486</v>
      </c>
      <c r="DB54" s="81">
        <v>262871.46000000002</v>
      </c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</row>
    <row r="55" spans="2:1477" s="69" customFormat="1">
      <c r="B55" s="67" t="s">
        <v>2</v>
      </c>
      <c r="C55" s="67" t="s">
        <v>220</v>
      </c>
      <c r="D55" s="67" t="s">
        <v>221</v>
      </c>
      <c r="E55" s="68">
        <v>44769</v>
      </c>
      <c r="F55" s="67" t="s">
        <v>466</v>
      </c>
      <c r="G55" s="67" t="s">
        <v>468</v>
      </c>
      <c r="H55" s="187">
        <v>1</v>
      </c>
      <c r="I55" s="69">
        <v>1</v>
      </c>
      <c r="J55" s="69">
        <v>95</v>
      </c>
      <c r="K55" s="69">
        <v>131</v>
      </c>
      <c r="L55" s="69">
        <v>130</v>
      </c>
      <c r="M55" s="186">
        <f t="shared" si="28"/>
        <v>0.98947368421052628</v>
      </c>
      <c r="N55" s="69">
        <f t="shared" si="29"/>
        <v>1</v>
      </c>
      <c r="O55" s="69">
        <v>1</v>
      </c>
      <c r="P55" s="69">
        <v>0</v>
      </c>
      <c r="Q55" s="69">
        <v>0</v>
      </c>
      <c r="R55" s="69">
        <v>36</v>
      </c>
      <c r="S55" s="69">
        <v>0</v>
      </c>
      <c r="T55" s="190">
        <v>987732</v>
      </c>
      <c r="U55" s="190">
        <v>41493</v>
      </c>
      <c r="V55" s="190">
        <v>946239</v>
      </c>
      <c r="W55" s="190">
        <v>927591</v>
      </c>
      <c r="X55" s="190">
        <v>903555</v>
      </c>
      <c r="Y55" s="190">
        <v>0</v>
      </c>
      <c r="Z55" s="190">
        <v>0</v>
      </c>
      <c r="AA55" s="190">
        <v>0</v>
      </c>
      <c r="AB55" s="190">
        <v>903555</v>
      </c>
      <c r="AC55" s="190">
        <v>903555</v>
      </c>
      <c r="AD55" s="186">
        <f t="shared" si="30"/>
        <v>0.95489088908827469</v>
      </c>
      <c r="AE55" s="69">
        <f t="shared" si="31"/>
        <v>1</v>
      </c>
      <c r="AF55" s="190">
        <v>0</v>
      </c>
      <c r="AG55" s="190">
        <v>-60141</v>
      </c>
      <c r="AH55" s="69">
        <v>19</v>
      </c>
      <c r="AI55" s="69">
        <v>17</v>
      </c>
      <c r="AJ55" s="69">
        <v>0</v>
      </c>
      <c r="AK55" s="69">
        <v>0</v>
      </c>
      <c r="AL55" s="80">
        <v>0</v>
      </c>
      <c r="AM55" s="80">
        <v>0</v>
      </c>
      <c r="AN55" s="69">
        <v>0</v>
      </c>
      <c r="AO55" s="69">
        <v>0</v>
      </c>
      <c r="AP55" s="80">
        <v>-60141</v>
      </c>
      <c r="AQ55" s="80">
        <v>0</v>
      </c>
      <c r="AR55" s="69">
        <v>0</v>
      </c>
      <c r="AS55" s="69">
        <v>0</v>
      </c>
      <c r="AT55" s="80">
        <v>0</v>
      </c>
      <c r="AU55" s="80">
        <v>0</v>
      </c>
      <c r="AV55" s="69">
        <v>0</v>
      </c>
      <c r="AW55" s="69">
        <v>0</v>
      </c>
      <c r="AX55" s="80">
        <v>0</v>
      </c>
      <c r="AY55" s="80">
        <v>0</v>
      </c>
      <c r="AZ55" s="69">
        <v>0</v>
      </c>
      <c r="BA55" s="69">
        <v>0</v>
      </c>
      <c r="BB55" s="80">
        <v>0</v>
      </c>
      <c r="BC55" s="80">
        <v>0</v>
      </c>
      <c r="BD55" s="69">
        <v>0</v>
      </c>
      <c r="BE55" s="69">
        <v>0</v>
      </c>
      <c r="BF55" s="80">
        <v>0</v>
      </c>
      <c r="BG55" s="80">
        <v>0</v>
      </c>
      <c r="BH55" s="69">
        <v>0</v>
      </c>
      <c r="BI55" s="69">
        <v>0</v>
      </c>
      <c r="BJ55" s="80">
        <v>0</v>
      </c>
      <c r="BK55" s="80">
        <v>0</v>
      </c>
      <c r="BL55" s="69">
        <v>0</v>
      </c>
      <c r="BM55" s="69">
        <v>0</v>
      </c>
      <c r="BN55" s="80">
        <v>0</v>
      </c>
      <c r="BO55" s="80">
        <v>0</v>
      </c>
      <c r="BP55" s="69">
        <v>0</v>
      </c>
      <c r="BQ55" s="69">
        <v>0</v>
      </c>
      <c r="BR55" s="80">
        <v>0</v>
      </c>
      <c r="BS55" s="80">
        <v>0</v>
      </c>
      <c r="BT55" s="69">
        <v>0</v>
      </c>
      <c r="BU55" s="69">
        <v>0</v>
      </c>
      <c r="BV55" s="80">
        <v>0</v>
      </c>
      <c r="BW55" s="80">
        <v>0</v>
      </c>
      <c r="BX55" s="69">
        <v>0</v>
      </c>
      <c r="BY55" s="69">
        <v>0</v>
      </c>
      <c r="BZ55" s="80">
        <v>0</v>
      </c>
      <c r="CA55" s="80">
        <v>0</v>
      </c>
      <c r="CB55" s="69">
        <v>0</v>
      </c>
      <c r="CC55" s="69">
        <v>0</v>
      </c>
      <c r="CD55" s="80">
        <v>0</v>
      </c>
      <c r="CE55" s="80">
        <v>0</v>
      </c>
      <c r="CF55" s="69">
        <v>0</v>
      </c>
      <c r="CG55" s="69">
        <v>0</v>
      </c>
      <c r="CH55" s="80">
        <v>0</v>
      </c>
      <c r="CI55" s="80">
        <v>0</v>
      </c>
      <c r="CJ55" s="69">
        <v>0</v>
      </c>
      <c r="CK55" s="69">
        <v>0</v>
      </c>
      <c r="CL55" s="80">
        <v>-60141</v>
      </c>
      <c r="CM55" s="80">
        <v>0</v>
      </c>
      <c r="CN55" s="67" t="s">
        <v>390</v>
      </c>
      <c r="CO55" s="67" t="s">
        <v>391</v>
      </c>
      <c r="CP55" s="67" t="s">
        <v>318</v>
      </c>
      <c r="CQ55" s="67" t="s">
        <v>318</v>
      </c>
      <c r="CR55" s="67" t="s">
        <v>318</v>
      </c>
      <c r="CS55" s="67" t="s">
        <v>318</v>
      </c>
      <c r="CT55" s="68">
        <v>45127</v>
      </c>
      <c r="CU55" s="67" t="s">
        <v>466</v>
      </c>
      <c r="CV55" s="67" t="s">
        <v>467</v>
      </c>
      <c r="CW55" s="68" t="s">
        <v>168</v>
      </c>
      <c r="CX55" s="68">
        <v>45058</v>
      </c>
      <c r="CY55" s="67" t="s">
        <v>464</v>
      </c>
      <c r="CZ55" s="67" t="s">
        <v>468</v>
      </c>
      <c r="DA55" s="67" t="s">
        <v>486</v>
      </c>
      <c r="DB55" s="81">
        <v>912225.16</v>
      </c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</row>
    <row r="56" spans="2:1477" s="69" customFormat="1">
      <c r="B56" s="67" t="s">
        <v>2</v>
      </c>
      <c r="C56" s="67" t="s">
        <v>222</v>
      </c>
      <c r="D56" s="67" t="s">
        <v>223</v>
      </c>
      <c r="E56" s="68">
        <v>44496</v>
      </c>
      <c r="F56" s="67" t="s">
        <v>471</v>
      </c>
      <c r="G56" s="67" t="s">
        <v>472</v>
      </c>
      <c r="H56" s="187">
        <v>2</v>
      </c>
      <c r="I56" s="69">
        <v>3</v>
      </c>
      <c r="J56" s="69">
        <v>230</v>
      </c>
      <c r="K56" s="69">
        <v>481</v>
      </c>
      <c r="L56" s="69">
        <v>480</v>
      </c>
      <c r="M56" s="186">
        <f t="shared" si="28"/>
        <v>1.0608695652173914</v>
      </c>
      <c r="N56" s="69">
        <f t="shared" si="29"/>
        <v>1</v>
      </c>
      <c r="O56" s="69">
        <v>1</v>
      </c>
      <c r="P56" s="69">
        <v>0</v>
      </c>
      <c r="Q56" s="69">
        <v>0</v>
      </c>
      <c r="R56" s="69">
        <v>236</v>
      </c>
      <c r="S56" s="69">
        <v>15</v>
      </c>
      <c r="T56" s="190">
        <v>6283852</v>
      </c>
      <c r="U56" s="190">
        <v>73669</v>
      </c>
      <c r="V56" s="190">
        <v>6210183</v>
      </c>
      <c r="W56" s="190">
        <v>6727204</v>
      </c>
      <c r="X56" s="190">
        <v>6844151</v>
      </c>
      <c r="Y56" s="190">
        <v>0</v>
      </c>
      <c r="Z56" s="190">
        <v>0</v>
      </c>
      <c r="AA56" s="190">
        <v>0</v>
      </c>
      <c r="AB56" s="190">
        <v>6844151</v>
      </c>
      <c r="AC56" s="190">
        <v>7176797</v>
      </c>
      <c r="AD56" s="186">
        <f t="shared" si="30"/>
        <v>1.1556498415586143</v>
      </c>
      <c r="AE56" s="69">
        <f t="shared" si="31"/>
        <v>0</v>
      </c>
      <c r="AF56" s="190">
        <v>332646</v>
      </c>
      <c r="AG56" s="190">
        <v>443352</v>
      </c>
      <c r="AH56" s="69">
        <v>186</v>
      </c>
      <c r="AI56" s="69">
        <v>50</v>
      </c>
      <c r="AJ56" s="69">
        <v>0</v>
      </c>
      <c r="AK56" s="69">
        <v>7</v>
      </c>
      <c r="AL56" s="80">
        <v>378034</v>
      </c>
      <c r="AM56" s="80">
        <v>0</v>
      </c>
      <c r="AN56" s="69">
        <v>0</v>
      </c>
      <c r="AO56" s="69">
        <v>8</v>
      </c>
      <c r="AP56" s="80">
        <v>133625</v>
      </c>
      <c r="AQ56" s="80">
        <v>0</v>
      </c>
      <c r="AR56" s="69">
        <v>0</v>
      </c>
      <c r="AS56" s="69">
        <v>0</v>
      </c>
      <c r="AT56" s="80">
        <v>0</v>
      </c>
      <c r="AU56" s="80">
        <v>0</v>
      </c>
      <c r="AV56" s="69">
        <v>0</v>
      </c>
      <c r="AW56" s="69">
        <v>0</v>
      </c>
      <c r="AX56" s="80">
        <v>0</v>
      </c>
      <c r="AY56" s="80">
        <v>0</v>
      </c>
      <c r="AZ56" s="69">
        <v>0</v>
      </c>
      <c r="BA56" s="69">
        <v>0</v>
      </c>
      <c r="BB56" s="80">
        <v>0</v>
      </c>
      <c r="BC56" s="80">
        <v>0</v>
      </c>
      <c r="BD56" s="69">
        <v>0</v>
      </c>
      <c r="BE56" s="69">
        <v>0</v>
      </c>
      <c r="BF56" s="80">
        <v>0</v>
      </c>
      <c r="BG56" s="80">
        <v>0</v>
      </c>
      <c r="BH56" s="69">
        <v>0</v>
      </c>
      <c r="BI56" s="69">
        <v>0</v>
      </c>
      <c r="BJ56" s="80">
        <v>0</v>
      </c>
      <c r="BK56" s="80">
        <v>0</v>
      </c>
      <c r="BL56" s="69">
        <v>0</v>
      </c>
      <c r="BM56" s="69">
        <v>0</v>
      </c>
      <c r="BN56" s="80">
        <v>0</v>
      </c>
      <c r="BO56" s="80">
        <v>0</v>
      </c>
      <c r="BP56" s="69">
        <v>0</v>
      </c>
      <c r="BQ56" s="69">
        <v>0</v>
      </c>
      <c r="BR56" s="80">
        <v>0</v>
      </c>
      <c r="BS56" s="80">
        <v>0</v>
      </c>
      <c r="BT56" s="69">
        <v>0</v>
      </c>
      <c r="BU56" s="69">
        <v>0</v>
      </c>
      <c r="BV56" s="80">
        <v>0</v>
      </c>
      <c r="BW56" s="80">
        <v>0</v>
      </c>
      <c r="BX56" s="69">
        <v>0</v>
      </c>
      <c r="BY56" s="69">
        <v>0</v>
      </c>
      <c r="BZ56" s="80">
        <v>0</v>
      </c>
      <c r="CA56" s="80">
        <v>0</v>
      </c>
      <c r="CB56" s="69">
        <v>0</v>
      </c>
      <c r="CC56" s="69">
        <v>0</v>
      </c>
      <c r="CD56" s="80">
        <v>0</v>
      </c>
      <c r="CE56" s="80">
        <v>0</v>
      </c>
      <c r="CF56" s="69">
        <v>0</v>
      </c>
      <c r="CG56" s="69">
        <v>0</v>
      </c>
      <c r="CH56" s="80">
        <v>0</v>
      </c>
      <c r="CI56" s="80">
        <v>0</v>
      </c>
      <c r="CJ56" s="69">
        <v>0</v>
      </c>
      <c r="CK56" s="69">
        <v>15</v>
      </c>
      <c r="CL56" s="80">
        <v>511659</v>
      </c>
      <c r="CM56" s="80">
        <v>0</v>
      </c>
      <c r="CN56" s="67" t="s">
        <v>392</v>
      </c>
      <c r="CO56" s="67" t="s">
        <v>393</v>
      </c>
      <c r="CP56" s="67" t="s">
        <v>318</v>
      </c>
      <c r="CQ56" s="67" t="s">
        <v>318</v>
      </c>
      <c r="CR56" s="67" t="s">
        <v>318</v>
      </c>
      <c r="CS56" s="67" t="s">
        <v>318</v>
      </c>
      <c r="CT56" s="68">
        <v>45155</v>
      </c>
      <c r="CU56" s="67" t="s">
        <v>466</v>
      </c>
      <c r="CV56" s="67" t="s">
        <v>467</v>
      </c>
      <c r="CW56" s="68" t="s">
        <v>168</v>
      </c>
      <c r="CX56" s="68">
        <v>45105</v>
      </c>
      <c r="CY56" s="67" t="s">
        <v>464</v>
      </c>
      <c r="CZ56" s="67" t="s">
        <v>468</v>
      </c>
      <c r="DA56" s="67" t="s">
        <v>484</v>
      </c>
      <c r="DB56" s="81">
        <v>7460138.2800000003</v>
      </c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</row>
    <row r="57" spans="2:1477" s="69" customFormat="1">
      <c r="B57" s="67" t="s">
        <v>2</v>
      </c>
      <c r="C57" s="67" t="s">
        <v>394</v>
      </c>
      <c r="D57" s="67" t="s">
        <v>488</v>
      </c>
      <c r="E57" s="68">
        <v>44727</v>
      </c>
      <c r="F57" s="67" t="s">
        <v>464</v>
      </c>
      <c r="G57" s="67" t="s">
        <v>472</v>
      </c>
      <c r="H57" s="187">
        <v>1</v>
      </c>
      <c r="I57" s="69">
        <v>1</v>
      </c>
      <c r="J57" s="69">
        <v>100</v>
      </c>
      <c r="K57" s="69">
        <v>125</v>
      </c>
      <c r="L57" s="69">
        <v>92</v>
      </c>
      <c r="M57" s="186">
        <f t="shared" si="28"/>
        <v>0.67</v>
      </c>
      <c r="N57" s="69">
        <f t="shared" si="29"/>
        <v>1</v>
      </c>
      <c r="O57" s="69">
        <v>33</v>
      </c>
      <c r="P57" s="69">
        <v>0</v>
      </c>
      <c r="Q57" s="69">
        <v>0</v>
      </c>
      <c r="R57" s="69">
        <v>25</v>
      </c>
      <c r="S57" s="69">
        <v>0</v>
      </c>
      <c r="T57" s="190">
        <v>2537432</v>
      </c>
      <c r="U57" s="190">
        <v>50000</v>
      </c>
      <c r="V57" s="190">
        <v>2487432</v>
      </c>
      <c r="W57" s="190">
        <v>2537432</v>
      </c>
      <c r="X57" s="190">
        <v>2741257</v>
      </c>
      <c r="Y57" s="190">
        <v>0</v>
      </c>
      <c r="Z57" s="190">
        <v>0</v>
      </c>
      <c r="AA57" s="190">
        <v>0</v>
      </c>
      <c r="AB57" s="190">
        <v>2741257</v>
      </c>
      <c r="AC57" s="190">
        <v>2721406</v>
      </c>
      <c r="AD57" s="186">
        <f t="shared" si="30"/>
        <v>1.0940624708534745</v>
      </c>
      <c r="AE57" s="69">
        <f t="shared" si="31"/>
        <v>1</v>
      </c>
      <c r="AF57" s="190">
        <v>-19851</v>
      </c>
      <c r="AG57" s="190">
        <v>0</v>
      </c>
      <c r="AH57" s="69">
        <v>14</v>
      </c>
      <c r="AI57" s="69">
        <v>11</v>
      </c>
      <c r="AJ57" s="69">
        <v>0</v>
      </c>
      <c r="AK57" s="69">
        <v>0</v>
      </c>
      <c r="AL57" s="80">
        <v>0</v>
      </c>
      <c r="AM57" s="80">
        <v>0</v>
      </c>
      <c r="AN57" s="69">
        <v>0</v>
      </c>
      <c r="AO57" s="69">
        <v>0</v>
      </c>
      <c r="AP57" s="80">
        <v>0</v>
      </c>
      <c r="AQ57" s="80">
        <v>0</v>
      </c>
      <c r="AR57" s="69">
        <v>0</v>
      </c>
      <c r="AS57" s="69">
        <v>0</v>
      </c>
      <c r="AT57" s="80">
        <v>0</v>
      </c>
      <c r="AU57" s="80">
        <v>0</v>
      </c>
      <c r="AV57" s="69">
        <v>0</v>
      </c>
      <c r="AW57" s="69">
        <v>0</v>
      </c>
      <c r="AX57" s="80">
        <v>0</v>
      </c>
      <c r="AY57" s="80">
        <v>0</v>
      </c>
      <c r="AZ57" s="69">
        <v>0</v>
      </c>
      <c r="BA57" s="69">
        <v>0</v>
      </c>
      <c r="BB57" s="80">
        <v>0</v>
      </c>
      <c r="BC57" s="80">
        <v>0</v>
      </c>
      <c r="BD57" s="69">
        <v>0</v>
      </c>
      <c r="BE57" s="69">
        <v>0</v>
      </c>
      <c r="BF57" s="80">
        <v>0</v>
      </c>
      <c r="BG57" s="80">
        <v>0</v>
      </c>
      <c r="BH57" s="69">
        <v>0</v>
      </c>
      <c r="BI57" s="69">
        <v>0</v>
      </c>
      <c r="BJ57" s="80">
        <v>0</v>
      </c>
      <c r="BK57" s="80">
        <v>0</v>
      </c>
      <c r="BL57" s="69">
        <v>0</v>
      </c>
      <c r="BM57" s="69">
        <v>0</v>
      </c>
      <c r="BN57" s="80">
        <v>0</v>
      </c>
      <c r="BO57" s="80">
        <v>0</v>
      </c>
      <c r="BP57" s="69">
        <v>0</v>
      </c>
      <c r="BQ57" s="69">
        <v>0</v>
      </c>
      <c r="BR57" s="80">
        <v>0</v>
      </c>
      <c r="BS57" s="80">
        <v>0</v>
      </c>
      <c r="BT57" s="69">
        <v>0</v>
      </c>
      <c r="BU57" s="69">
        <v>0</v>
      </c>
      <c r="BV57" s="80">
        <v>0</v>
      </c>
      <c r="BW57" s="80">
        <v>0</v>
      </c>
      <c r="BX57" s="69">
        <v>0</v>
      </c>
      <c r="BY57" s="69">
        <v>0</v>
      </c>
      <c r="BZ57" s="80">
        <v>0</v>
      </c>
      <c r="CA57" s="80">
        <v>0</v>
      </c>
      <c r="CB57" s="69">
        <v>0</v>
      </c>
      <c r="CC57" s="69">
        <v>0</v>
      </c>
      <c r="CD57" s="80">
        <v>0</v>
      </c>
      <c r="CE57" s="80">
        <v>0</v>
      </c>
      <c r="CF57" s="69">
        <v>0</v>
      </c>
      <c r="CG57" s="69">
        <v>0</v>
      </c>
      <c r="CH57" s="80">
        <v>0</v>
      </c>
      <c r="CI57" s="80">
        <v>0</v>
      </c>
      <c r="CJ57" s="69">
        <v>0</v>
      </c>
      <c r="CK57" s="69">
        <v>0</v>
      </c>
      <c r="CL57" s="80">
        <v>0</v>
      </c>
      <c r="CM57" s="80">
        <v>0</v>
      </c>
      <c r="CN57" s="67" t="s">
        <v>351</v>
      </c>
      <c r="CO57" s="67" t="s">
        <v>352</v>
      </c>
      <c r="CP57" s="67" t="s">
        <v>318</v>
      </c>
      <c r="CQ57" s="67" t="s">
        <v>318</v>
      </c>
      <c r="CR57" s="67" t="s">
        <v>318</v>
      </c>
      <c r="CS57" s="67" t="s">
        <v>318</v>
      </c>
      <c r="CT57" s="68">
        <v>45132</v>
      </c>
      <c r="CU57" s="67" t="s">
        <v>466</v>
      </c>
      <c r="CV57" s="67" t="s">
        <v>467</v>
      </c>
      <c r="CW57" s="68" t="s">
        <v>168</v>
      </c>
      <c r="CX57" s="68">
        <v>44991</v>
      </c>
      <c r="CY57" s="67" t="s">
        <v>470</v>
      </c>
      <c r="CZ57" s="67" t="s">
        <v>468</v>
      </c>
      <c r="DA57" s="67" t="s">
        <v>487</v>
      </c>
      <c r="DB57" s="81">
        <v>2975156.64</v>
      </c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</row>
    <row r="58" spans="2:1477" s="69" customFormat="1">
      <c r="B58" s="67" t="s">
        <v>2</v>
      </c>
      <c r="C58" s="67" t="s">
        <v>395</v>
      </c>
      <c r="D58" s="67" t="s">
        <v>489</v>
      </c>
      <c r="E58" s="68">
        <v>44951</v>
      </c>
      <c r="F58" s="67" t="s">
        <v>470</v>
      </c>
      <c r="G58" s="67" t="s">
        <v>468</v>
      </c>
      <c r="H58" s="187">
        <v>1</v>
      </c>
      <c r="I58" s="69">
        <v>0</v>
      </c>
      <c r="J58" s="69">
        <v>110</v>
      </c>
      <c r="K58" s="69">
        <v>120</v>
      </c>
      <c r="L58" s="69">
        <v>86</v>
      </c>
      <c r="M58" s="186">
        <f t="shared" si="28"/>
        <v>0.69090909090909092</v>
      </c>
      <c r="N58" s="69">
        <f t="shared" si="29"/>
        <v>1</v>
      </c>
      <c r="O58" s="69">
        <v>34</v>
      </c>
      <c r="P58" s="69">
        <v>0</v>
      </c>
      <c r="Q58" s="69">
        <v>0</v>
      </c>
      <c r="R58" s="69">
        <v>10</v>
      </c>
      <c r="S58" s="69">
        <v>0</v>
      </c>
      <c r="T58" s="190">
        <v>2199429</v>
      </c>
      <c r="U58" s="190">
        <v>50000</v>
      </c>
      <c r="V58" s="190">
        <v>2149429</v>
      </c>
      <c r="W58" s="190">
        <v>2199429</v>
      </c>
      <c r="X58" s="190">
        <v>2316440</v>
      </c>
      <c r="Y58" s="190">
        <v>0</v>
      </c>
      <c r="Z58" s="190">
        <v>0</v>
      </c>
      <c r="AA58" s="190">
        <v>0</v>
      </c>
      <c r="AB58" s="190">
        <v>2316440</v>
      </c>
      <c r="AC58" s="190">
        <v>2316440</v>
      </c>
      <c r="AD58" s="186">
        <f t="shared" si="30"/>
        <v>1.0777001706034486</v>
      </c>
      <c r="AE58" s="69">
        <f t="shared" si="31"/>
        <v>1</v>
      </c>
      <c r="AF58" s="190">
        <v>0</v>
      </c>
      <c r="AG58" s="190">
        <v>0</v>
      </c>
      <c r="AH58" s="69">
        <v>7</v>
      </c>
      <c r="AI58" s="69">
        <v>3</v>
      </c>
      <c r="AJ58" s="69">
        <v>0</v>
      </c>
      <c r="AK58" s="69">
        <v>0</v>
      </c>
      <c r="AL58" s="80">
        <v>0</v>
      </c>
      <c r="AM58" s="80">
        <v>0</v>
      </c>
      <c r="AN58" s="69">
        <v>0</v>
      </c>
      <c r="AO58" s="69">
        <v>0</v>
      </c>
      <c r="AP58" s="80">
        <v>0</v>
      </c>
      <c r="AQ58" s="80">
        <v>0</v>
      </c>
      <c r="AR58" s="69">
        <v>0</v>
      </c>
      <c r="AS58" s="69">
        <v>0</v>
      </c>
      <c r="AT58" s="80">
        <v>0</v>
      </c>
      <c r="AU58" s="80">
        <v>0</v>
      </c>
      <c r="AV58" s="69">
        <v>0</v>
      </c>
      <c r="AW58" s="69">
        <v>0</v>
      </c>
      <c r="AX58" s="80">
        <v>0</v>
      </c>
      <c r="AY58" s="80">
        <v>0</v>
      </c>
      <c r="AZ58" s="69">
        <v>0</v>
      </c>
      <c r="BA58" s="69">
        <v>0</v>
      </c>
      <c r="BB58" s="80">
        <v>0</v>
      </c>
      <c r="BC58" s="80">
        <v>0</v>
      </c>
      <c r="BD58" s="69">
        <v>0</v>
      </c>
      <c r="BE58" s="69">
        <v>0</v>
      </c>
      <c r="BF58" s="80">
        <v>0</v>
      </c>
      <c r="BG58" s="80">
        <v>0</v>
      </c>
      <c r="BH58" s="69">
        <v>0</v>
      </c>
      <c r="BI58" s="69">
        <v>0</v>
      </c>
      <c r="BJ58" s="80">
        <v>0</v>
      </c>
      <c r="BK58" s="80">
        <v>0</v>
      </c>
      <c r="BL58" s="69">
        <v>0</v>
      </c>
      <c r="BM58" s="69">
        <v>0</v>
      </c>
      <c r="BN58" s="80">
        <v>0</v>
      </c>
      <c r="BO58" s="80">
        <v>0</v>
      </c>
      <c r="BP58" s="69">
        <v>0</v>
      </c>
      <c r="BQ58" s="69">
        <v>0</v>
      </c>
      <c r="BR58" s="80">
        <v>0</v>
      </c>
      <c r="BS58" s="80">
        <v>0</v>
      </c>
      <c r="BT58" s="69">
        <v>0</v>
      </c>
      <c r="BU58" s="69">
        <v>0</v>
      </c>
      <c r="BV58" s="80">
        <v>0</v>
      </c>
      <c r="BW58" s="80">
        <v>0</v>
      </c>
      <c r="BX58" s="69">
        <v>0</v>
      </c>
      <c r="BY58" s="69">
        <v>0</v>
      </c>
      <c r="BZ58" s="80">
        <v>0</v>
      </c>
      <c r="CA58" s="80">
        <v>0</v>
      </c>
      <c r="CB58" s="69">
        <v>0</v>
      </c>
      <c r="CC58" s="69">
        <v>0</v>
      </c>
      <c r="CD58" s="80">
        <v>0</v>
      </c>
      <c r="CE58" s="80">
        <v>0</v>
      </c>
      <c r="CF58" s="69">
        <v>0</v>
      </c>
      <c r="CG58" s="69">
        <v>0</v>
      </c>
      <c r="CH58" s="80">
        <v>0</v>
      </c>
      <c r="CI58" s="80">
        <v>0</v>
      </c>
      <c r="CJ58" s="69">
        <v>0</v>
      </c>
      <c r="CK58" s="69">
        <v>0</v>
      </c>
      <c r="CL58" s="80">
        <v>0</v>
      </c>
      <c r="CM58" s="80">
        <v>0</v>
      </c>
      <c r="CN58" s="67" t="s">
        <v>396</v>
      </c>
      <c r="CO58" s="67" t="s">
        <v>397</v>
      </c>
      <c r="CP58" s="67" t="s">
        <v>318</v>
      </c>
      <c r="CQ58" s="67" t="s">
        <v>318</v>
      </c>
      <c r="CR58" s="67" t="s">
        <v>318</v>
      </c>
      <c r="CS58" s="67" t="s">
        <v>318</v>
      </c>
      <c r="CT58" s="68">
        <v>45154</v>
      </c>
      <c r="CU58" s="67" t="s">
        <v>466</v>
      </c>
      <c r="CV58" s="67" t="s">
        <v>467</v>
      </c>
      <c r="CW58" s="68" t="s">
        <v>168</v>
      </c>
      <c r="CX58" s="68">
        <v>45099</v>
      </c>
      <c r="CY58" s="67" t="s">
        <v>464</v>
      </c>
      <c r="CZ58" s="67" t="s">
        <v>468</v>
      </c>
      <c r="DA58" s="67" t="s">
        <v>484</v>
      </c>
      <c r="DB58" s="81">
        <v>2955598</v>
      </c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</row>
    <row r="59" spans="2:1477" s="5" customFormat="1" ht="12" customHeight="1" thickBot="1">
      <c r="B59" s="75"/>
      <c r="C59" s="75"/>
      <c r="D59" s="75"/>
      <c r="E59" s="68"/>
      <c r="F59" s="75"/>
      <c r="G59" s="75"/>
      <c r="H59" s="187"/>
      <c r="I59" s="76"/>
      <c r="J59" s="76"/>
      <c r="K59" s="76"/>
      <c r="L59" s="76"/>
      <c r="M59" s="140"/>
      <c r="N59" s="69"/>
      <c r="O59" s="76"/>
      <c r="P59" s="76"/>
      <c r="Q59" s="76"/>
      <c r="R59" s="76"/>
      <c r="S59" s="76"/>
      <c r="T59" s="77"/>
      <c r="U59" s="77"/>
      <c r="V59" s="77"/>
      <c r="W59" s="77"/>
      <c r="X59" s="77"/>
      <c r="Y59" s="190"/>
      <c r="Z59" s="190"/>
      <c r="AA59" s="190"/>
      <c r="AB59" s="190"/>
      <c r="AC59" s="190"/>
      <c r="AD59" s="140"/>
      <c r="AE59" s="69"/>
      <c r="AF59" s="190"/>
      <c r="AG59" s="190"/>
      <c r="AH59" s="76"/>
      <c r="AI59" s="76"/>
      <c r="AJ59" s="78"/>
      <c r="AK59" s="78"/>
      <c r="AL59" s="80"/>
      <c r="AM59" s="80"/>
      <c r="AN59" s="78"/>
      <c r="AO59" s="78"/>
      <c r="AP59" s="80"/>
      <c r="AQ59" s="80"/>
      <c r="AR59" s="78"/>
      <c r="AS59" s="78"/>
      <c r="AT59" s="80"/>
      <c r="AU59" s="80"/>
      <c r="AV59" s="78"/>
      <c r="AW59" s="78"/>
      <c r="AX59" s="80"/>
      <c r="AY59" s="80"/>
      <c r="AZ59" s="78"/>
      <c r="BA59" s="78"/>
      <c r="BB59" s="80"/>
      <c r="BC59" s="80"/>
      <c r="BD59" s="78"/>
      <c r="BE59" s="78"/>
      <c r="BF59" s="80"/>
      <c r="BG59" s="80"/>
      <c r="BH59" s="78"/>
      <c r="BI59" s="78"/>
      <c r="BJ59" s="80"/>
      <c r="BK59" s="80"/>
      <c r="BL59" s="78"/>
      <c r="BM59" s="78"/>
      <c r="BN59" s="80"/>
      <c r="BO59" s="80"/>
      <c r="BP59" s="78"/>
      <c r="BQ59" s="78"/>
      <c r="BR59" s="80"/>
      <c r="BS59" s="80"/>
      <c r="BT59" s="78"/>
      <c r="BU59" s="78"/>
      <c r="BV59" s="80"/>
      <c r="BW59" s="80"/>
      <c r="BX59" s="78"/>
      <c r="BY59" s="78"/>
      <c r="BZ59" s="80"/>
      <c r="CA59" s="80"/>
      <c r="CB59" s="78"/>
      <c r="CC59" s="78"/>
      <c r="CD59" s="80"/>
      <c r="CE59" s="80"/>
      <c r="CF59" s="78"/>
      <c r="CG59" s="78"/>
      <c r="CH59" s="80"/>
      <c r="CI59" s="80"/>
      <c r="CJ59" s="78"/>
      <c r="CK59" s="78"/>
      <c r="CL59" s="80"/>
      <c r="CM59" s="80"/>
      <c r="CN59" s="79"/>
      <c r="CO59" s="79"/>
      <c r="CP59" s="79"/>
      <c r="CQ59" s="79"/>
      <c r="CR59" s="79"/>
      <c r="CS59" s="79"/>
      <c r="CT59" s="68"/>
      <c r="CU59" s="75"/>
      <c r="CV59" s="75"/>
      <c r="CW59" s="68"/>
      <c r="CX59" s="68"/>
      <c r="CY59" s="75"/>
      <c r="CZ59" s="75"/>
      <c r="DA59" s="75"/>
      <c r="DB59" s="77"/>
      <c r="DC59" s="79"/>
      <c r="DD59" s="212"/>
    </row>
    <row r="60" spans="2:1477" s="6" customFormat="1" ht="24" customHeight="1" thickTop="1">
      <c r="B60" s="257" t="s">
        <v>513</v>
      </c>
      <c r="C60" s="258"/>
      <c r="D60" s="259"/>
      <c r="E60" s="110"/>
      <c r="F60" s="111"/>
      <c r="G60" s="159">
        <f>IF(B47="","",ROWS(B47:B59)-1)</f>
        <v>12</v>
      </c>
      <c r="H60" s="189">
        <f>SUM(H47:H59)</f>
        <v>20</v>
      </c>
      <c r="I60" s="112">
        <f>SUM(I47:I59)</f>
        <v>31</v>
      </c>
      <c r="J60" s="112">
        <f>SUM(J47:J59)</f>
        <v>3950</v>
      </c>
      <c r="K60" s="112">
        <f>SUM(K47:K59)</f>
        <v>6418</v>
      </c>
      <c r="L60" s="112">
        <f>SUM(L47:L59)</f>
        <v>6486</v>
      </c>
      <c r="M60" s="142">
        <f>IF(G60="",0,N60/G60)</f>
        <v>0.91666666666666663</v>
      </c>
      <c r="N60" s="112">
        <f t="shared" ref="N60:AC60" si="32">SUM(N47:N59)</f>
        <v>11</v>
      </c>
      <c r="O60" s="112">
        <f t="shared" si="32"/>
        <v>-68</v>
      </c>
      <c r="P60" s="112">
        <f t="shared" si="32"/>
        <v>193</v>
      </c>
      <c r="Q60" s="112">
        <f t="shared" si="32"/>
        <v>0</v>
      </c>
      <c r="R60" s="112">
        <f t="shared" si="32"/>
        <v>2291</v>
      </c>
      <c r="S60" s="112">
        <f t="shared" si="32"/>
        <v>177</v>
      </c>
      <c r="T60" s="114">
        <f t="shared" si="32"/>
        <v>80369324</v>
      </c>
      <c r="U60" s="114">
        <f t="shared" si="32"/>
        <v>674775</v>
      </c>
      <c r="V60" s="114">
        <f t="shared" si="32"/>
        <v>79694549</v>
      </c>
      <c r="W60" s="114">
        <f t="shared" si="32"/>
        <v>81877811</v>
      </c>
      <c r="X60" s="114">
        <f t="shared" si="32"/>
        <v>84257172</v>
      </c>
      <c r="Y60" s="114">
        <f t="shared" si="32"/>
        <v>0</v>
      </c>
      <c r="Z60" s="114">
        <f t="shared" si="32"/>
        <v>0</v>
      </c>
      <c r="AA60" s="114">
        <f t="shared" si="32"/>
        <v>0</v>
      </c>
      <c r="AB60" s="114">
        <f t="shared" si="32"/>
        <v>84257172</v>
      </c>
      <c r="AC60" s="114">
        <f t="shared" si="32"/>
        <v>86119704</v>
      </c>
      <c r="AD60" s="142">
        <f>IF(G60="",0,AE60/G60)</f>
        <v>0.83333333333333337</v>
      </c>
      <c r="AE60" s="144">
        <f t="shared" ref="AE60:CM60" si="33">SUM(AE47:AE59)</f>
        <v>10</v>
      </c>
      <c r="AF60" s="114">
        <f t="shared" si="33"/>
        <v>2166203</v>
      </c>
      <c r="AG60" s="114">
        <f t="shared" si="33"/>
        <v>1508488</v>
      </c>
      <c r="AH60" s="115">
        <f t="shared" si="33"/>
        <v>1456</v>
      </c>
      <c r="AI60" s="115">
        <f t="shared" si="33"/>
        <v>564</v>
      </c>
      <c r="AJ60" s="115">
        <f t="shared" si="33"/>
        <v>36</v>
      </c>
      <c r="AK60" s="115">
        <f t="shared" si="33"/>
        <v>47</v>
      </c>
      <c r="AL60" s="114">
        <f t="shared" si="33"/>
        <v>878917</v>
      </c>
      <c r="AM60" s="114">
        <f t="shared" si="33"/>
        <v>1569</v>
      </c>
      <c r="AN60" s="115">
        <f t="shared" si="33"/>
        <v>0</v>
      </c>
      <c r="AO60" s="115">
        <f t="shared" si="33"/>
        <v>65</v>
      </c>
      <c r="AP60" s="114">
        <f t="shared" si="33"/>
        <v>469963</v>
      </c>
      <c r="AQ60" s="114">
        <f t="shared" si="33"/>
        <v>0</v>
      </c>
      <c r="AR60" s="115">
        <f t="shared" si="33"/>
        <v>0</v>
      </c>
      <c r="AS60" s="115">
        <f t="shared" si="33"/>
        <v>0</v>
      </c>
      <c r="AT60" s="114">
        <f t="shared" si="33"/>
        <v>0</v>
      </c>
      <c r="AU60" s="114">
        <f t="shared" si="33"/>
        <v>0</v>
      </c>
      <c r="AV60" s="115">
        <f t="shared" si="33"/>
        <v>0</v>
      </c>
      <c r="AW60" s="115">
        <f t="shared" si="33"/>
        <v>0</v>
      </c>
      <c r="AX60" s="114">
        <f t="shared" si="33"/>
        <v>0</v>
      </c>
      <c r="AY60" s="114">
        <f t="shared" si="33"/>
        <v>0</v>
      </c>
      <c r="AZ60" s="115">
        <f t="shared" si="33"/>
        <v>0</v>
      </c>
      <c r="BA60" s="115">
        <f t="shared" si="33"/>
        <v>0</v>
      </c>
      <c r="BB60" s="114">
        <f t="shared" si="33"/>
        <v>0</v>
      </c>
      <c r="BC60" s="114">
        <f t="shared" si="33"/>
        <v>0</v>
      </c>
      <c r="BD60" s="115">
        <f t="shared" si="33"/>
        <v>52</v>
      </c>
      <c r="BE60" s="115">
        <f t="shared" si="33"/>
        <v>8</v>
      </c>
      <c r="BF60" s="114">
        <f t="shared" si="33"/>
        <v>227908</v>
      </c>
      <c r="BG60" s="114">
        <f t="shared" si="33"/>
        <v>0</v>
      </c>
      <c r="BH60" s="115">
        <f t="shared" si="33"/>
        <v>0</v>
      </c>
      <c r="BI60" s="115">
        <f t="shared" si="33"/>
        <v>0</v>
      </c>
      <c r="BJ60" s="114">
        <f t="shared" si="33"/>
        <v>18045</v>
      </c>
      <c r="BK60" s="114">
        <f t="shared" si="33"/>
        <v>18045</v>
      </c>
      <c r="BL60" s="115">
        <f t="shared" si="33"/>
        <v>0</v>
      </c>
      <c r="BM60" s="115">
        <f t="shared" si="33"/>
        <v>0</v>
      </c>
      <c r="BN60" s="114">
        <f t="shared" si="33"/>
        <v>0</v>
      </c>
      <c r="BO60" s="114">
        <f t="shared" si="33"/>
        <v>0</v>
      </c>
      <c r="BP60" s="115">
        <f t="shared" si="33"/>
        <v>0</v>
      </c>
      <c r="BQ60" s="115">
        <f t="shared" si="33"/>
        <v>141</v>
      </c>
      <c r="BR60" s="114">
        <f t="shared" si="33"/>
        <v>97865</v>
      </c>
      <c r="BS60" s="114">
        <f t="shared" si="33"/>
        <v>0</v>
      </c>
      <c r="BT60" s="115">
        <f t="shared" si="33"/>
        <v>0</v>
      </c>
      <c r="BU60" s="115">
        <f t="shared" si="33"/>
        <v>46</v>
      </c>
      <c r="BV60" s="114">
        <f t="shared" si="33"/>
        <v>95000</v>
      </c>
      <c r="BW60" s="114">
        <f t="shared" si="33"/>
        <v>95000</v>
      </c>
      <c r="BX60" s="115">
        <f t="shared" si="33"/>
        <v>38</v>
      </c>
      <c r="BY60" s="115">
        <f t="shared" si="33"/>
        <v>0</v>
      </c>
      <c r="BZ60" s="114">
        <f t="shared" si="33"/>
        <v>0</v>
      </c>
      <c r="CA60" s="114">
        <f t="shared" si="33"/>
        <v>0</v>
      </c>
      <c r="CB60" s="115">
        <f t="shared" si="33"/>
        <v>89</v>
      </c>
      <c r="CC60" s="115">
        <f t="shared" si="33"/>
        <v>0</v>
      </c>
      <c r="CD60" s="114">
        <f t="shared" si="33"/>
        <v>0</v>
      </c>
      <c r="CE60" s="114">
        <f t="shared" si="33"/>
        <v>0</v>
      </c>
      <c r="CF60" s="115">
        <f t="shared" si="33"/>
        <v>0</v>
      </c>
      <c r="CG60" s="115">
        <f t="shared" si="33"/>
        <v>0</v>
      </c>
      <c r="CH60" s="114">
        <f t="shared" si="33"/>
        <v>-159429</v>
      </c>
      <c r="CI60" s="114">
        <f t="shared" si="33"/>
        <v>0</v>
      </c>
      <c r="CJ60" s="115">
        <f t="shared" si="33"/>
        <v>215</v>
      </c>
      <c r="CK60" s="115">
        <f t="shared" si="33"/>
        <v>307</v>
      </c>
      <c r="CL60" s="114">
        <f t="shared" si="33"/>
        <v>1628270</v>
      </c>
      <c r="CM60" s="114">
        <f t="shared" si="33"/>
        <v>114614</v>
      </c>
      <c r="CN60" s="116"/>
      <c r="CO60" s="116"/>
      <c r="CP60" s="116"/>
      <c r="CQ60" s="116"/>
      <c r="CR60" s="116"/>
      <c r="CS60" s="116"/>
      <c r="CT60" s="110"/>
      <c r="CU60" s="111"/>
      <c r="CV60" s="111"/>
      <c r="CW60" s="110"/>
      <c r="CX60" s="110"/>
      <c r="CY60" s="111"/>
      <c r="CZ60" s="111"/>
      <c r="DA60" s="111"/>
      <c r="DB60" s="114"/>
      <c r="DC60" s="116"/>
      <c r="DD60" s="210"/>
    </row>
    <row r="61" spans="2:1477" s="69" customFormat="1">
      <c r="B61" s="67" t="s">
        <v>2</v>
      </c>
      <c r="C61" s="67" t="s">
        <v>210</v>
      </c>
      <c r="D61" s="67" t="s">
        <v>211</v>
      </c>
      <c r="E61" s="68">
        <v>44329</v>
      </c>
      <c r="F61" s="67" t="s">
        <v>464</v>
      </c>
      <c r="G61" s="158" t="s">
        <v>469</v>
      </c>
      <c r="H61" s="187">
        <v>2</v>
      </c>
      <c r="I61" s="69">
        <v>1</v>
      </c>
      <c r="J61" s="69">
        <v>395</v>
      </c>
      <c r="K61" s="69">
        <v>597</v>
      </c>
      <c r="L61" s="69">
        <v>597</v>
      </c>
      <c r="M61" s="186">
        <f>IF(J61 = 0,0,(L61-AH61-AI61)/J61)</f>
        <v>1.1291139240506329</v>
      </c>
      <c r="N61" s="69">
        <f>IF(G61&lt;&gt;"",IF(M61&lt;=1.2,1,0),0)</f>
        <v>1</v>
      </c>
      <c r="O61" s="69">
        <v>0</v>
      </c>
      <c r="P61" s="69">
        <v>0</v>
      </c>
      <c r="Q61" s="69">
        <v>0</v>
      </c>
      <c r="R61" s="69">
        <v>202</v>
      </c>
      <c r="S61" s="69">
        <v>0</v>
      </c>
      <c r="T61" s="190">
        <v>8497804</v>
      </c>
      <c r="U61" s="190">
        <v>70195</v>
      </c>
      <c r="V61" s="190">
        <v>8427609</v>
      </c>
      <c r="W61" s="190">
        <v>8518932</v>
      </c>
      <c r="X61" s="190">
        <v>8878921</v>
      </c>
      <c r="Y61" s="190">
        <v>0</v>
      </c>
      <c r="Z61" s="190">
        <v>0</v>
      </c>
      <c r="AA61" s="190">
        <v>0</v>
      </c>
      <c r="AB61" s="190">
        <v>8878921</v>
      </c>
      <c r="AC61" s="190">
        <v>8997063</v>
      </c>
      <c r="AD61" s="186">
        <f>IF(V61=0,0,AC61/V61)</f>
        <v>1.0675700545670783</v>
      </c>
      <c r="AE61" s="69">
        <f>IF(AD61 &lt;=1.1,1,0)</f>
        <v>1</v>
      </c>
      <c r="AF61" s="190">
        <v>136935</v>
      </c>
      <c r="AG61" s="190">
        <v>21128</v>
      </c>
      <c r="AH61" s="69">
        <v>102</v>
      </c>
      <c r="AI61" s="69">
        <v>49</v>
      </c>
      <c r="AJ61" s="69">
        <v>0</v>
      </c>
      <c r="AK61" s="69">
        <v>0</v>
      </c>
      <c r="AL61" s="80">
        <v>12464</v>
      </c>
      <c r="AM61" s="80">
        <v>0</v>
      </c>
      <c r="AN61" s="69">
        <v>30</v>
      </c>
      <c r="AO61" s="69">
        <v>0</v>
      </c>
      <c r="AP61" s="80">
        <v>28861</v>
      </c>
      <c r="AQ61" s="80">
        <v>0</v>
      </c>
      <c r="AR61" s="69">
        <v>0</v>
      </c>
      <c r="AS61" s="69">
        <v>0</v>
      </c>
      <c r="AT61" s="80">
        <v>0</v>
      </c>
      <c r="AU61" s="80">
        <v>0</v>
      </c>
      <c r="AV61" s="69">
        <v>0</v>
      </c>
      <c r="AW61" s="69">
        <v>0</v>
      </c>
      <c r="AX61" s="80">
        <v>0</v>
      </c>
      <c r="AY61" s="80">
        <v>0</v>
      </c>
      <c r="AZ61" s="69">
        <v>0</v>
      </c>
      <c r="BA61" s="69">
        <v>0</v>
      </c>
      <c r="BB61" s="80">
        <v>0</v>
      </c>
      <c r="BC61" s="80">
        <v>0</v>
      </c>
      <c r="BD61" s="69">
        <v>0</v>
      </c>
      <c r="BE61" s="69">
        <v>0</v>
      </c>
      <c r="BF61" s="80">
        <v>0</v>
      </c>
      <c r="BG61" s="80">
        <v>0</v>
      </c>
      <c r="BH61" s="69">
        <v>0</v>
      </c>
      <c r="BI61" s="69">
        <v>0</v>
      </c>
      <c r="BJ61" s="80">
        <v>0</v>
      </c>
      <c r="BK61" s="80">
        <v>0</v>
      </c>
      <c r="BL61" s="69">
        <v>0</v>
      </c>
      <c r="BM61" s="69">
        <v>0</v>
      </c>
      <c r="BN61" s="80">
        <v>0</v>
      </c>
      <c r="BO61" s="80">
        <v>0</v>
      </c>
      <c r="BP61" s="69">
        <v>0</v>
      </c>
      <c r="BQ61" s="69">
        <v>0</v>
      </c>
      <c r="BR61" s="80">
        <v>0</v>
      </c>
      <c r="BS61" s="80">
        <v>0</v>
      </c>
      <c r="BT61" s="69">
        <v>0</v>
      </c>
      <c r="BU61" s="69">
        <v>0</v>
      </c>
      <c r="BV61" s="80">
        <v>0</v>
      </c>
      <c r="BW61" s="80">
        <v>0</v>
      </c>
      <c r="BX61" s="69">
        <v>0</v>
      </c>
      <c r="BY61" s="69">
        <v>0</v>
      </c>
      <c r="BZ61" s="80">
        <v>0</v>
      </c>
      <c r="CA61" s="80">
        <v>0</v>
      </c>
      <c r="CB61" s="69">
        <v>21</v>
      </c>
      <c r="CC61" s="69">
        <v>0</v>
      </c>
      <c r="CD61" s="80">
        <v>0</v>
      </c>
      <c r="CE61" s="80">
        <v>0</v>
      </c>
      <c r="CF61" s="69">
        <v>0</v>
      </c>
      <c r="CG61" s="69">
        <v>0</v>
      </c>
      <c r="CH61" s="80">
        <v>0</v>
      </c>
      <c r="CI61" s="80">
        <v>0</v>
      </c>
      <c r="CJ61" s="69">
        <v>51</v>
      </c>
      <c r="CK61" s="69">
        <v>0</v>
      </c>
      <c r="CL61" s="80">
        <v>41325</v>
      </c>
      <c r="CM61" s="80">
        <v>0</v>
      </c>
      <c r="CN61" s="67" t="s">
        <v>372</v>
      </c>
      <c r="CO61" s="67" t="s">
        <v>373</v>
      </c>
      <c r="CP61" s="67" t="s">
        <v>318</v>
      </c>
      <c r="CQ61" s="67" t="s">
        <v>318</v>
      </c>
      <c r="CR61" s="67" t="s">
        <v>318</v>
      </c>
      <c r="CS61" s="67" t="s">
        <v>318</v>
      </c>
      <c r="CT61" s="68">
        <v>45188</v>
      </c>
      <c r="CU61" s="67" t="s">
        <v>466</v>
      </c>
      <c r="CV61" s="67" t="s">
        <v>467</v>
      </c>
      <c r="CW61" s="68" t="s">
        <v>168</v>
      </c>
      <c r="CX61" s="68">
        <v>45015</v>
      </c>
      <c r="CY61" s="67" t="s">
        <v>470</v>
      </c>
      <c r="CZ61" s="67" t="s">
        <v>468</v>
      </c>
      <c r="DA61" s="67" t="s">
        <v>490</v>
      </c>
      <c r="DB61" s="81">
        <v>7939245.1399999997</v>
      </c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2:1477" s="69" customFormat="1">
      <c r="B62" s="67" t="s">
        <v>2</v>
      </c>
      <c r="C62" s="67" t="s">
        <v>374</v>
      </c>
      <c r="D62" s="67" t="s">
        <v>491</v>
      </c>
      <c r="E62" s="68">
        <v>44938</v>
      </c>
      <c r="F62" s="67" t="s">
        <v>470</v>
      </c>
      <c r="G62" s="158" t="s">
        <v>468</v>
      </c>
      <c r="H62" s="187">
        <v>1</v>
      </c>
      <c r="I62" s="69">
        <v>0</v>
      </c>
      <c r="J62" s="69">
        <v>65</v>
      </c>
      <c r="K62" s="69">
        <v>65</v>
      </c>
      <c r="L62" s="69">
        <v>45</v>
      </c>
      <c r="M62" s="186">
        <f t="shared" ref="M62:M63" si="34">IF(J62 = 0,0,(L62-AH62-AI62)/J62)</f>
        <v>0.69230769230769229</v>
      </c>
      <c r="N62" s="69">
        <f t="shared" ref="N62:N63" si="35">IF(G62&lt;&gt;"",IF(M62&lt;=1.2,1,0),0)</f>
        <v>1</v>
      </c>
      <c r="O62" s="69">
        <v>20</v>
      </c>
      <c r="P62" s="69">
        <v>0</v>
      </c>
      <c r="Q62" s="69">
        <v>0</v>
      </c>
      <c r="R62" s="69">
        <v>0</v>
      </c>
      <c r="S62" s="69">
        <v>0</v>
      </c>
      <c r="T62" s="190">
        <v>278090</v>
      </c>
      <c r="U62" s="190">
        <v>21110</v>
      </c>
      <c r="V62" s="190">
        <v>256980</v>
      </c>
      <c r="W62" s="190">
        <v>278090</v>
      </c>
      <c r="X62" s="190">
        <v>249120</v>
      </c>
      <c r="Y62" s="190">
        <v>0</v>
      </c>
      <c r="Z62" s="190">
        <v>0</v>
      </c>
      <c r="AA62" s="190">
        <v>0</v>
      </c>
      <c r="AB62" s="190">
        <v>249120</v>
      </c>
      <c r="AC62" s="190">
        <v>249120</v>
      </c>
      <c r="AD62" s="186">
        <f t="shared" ref="AD62:AD63" si="36">IF(V62=0,0,AC62/V62)</f>
        <v>0.96941396217604481</v>
      </c>
      <c r="AE62" s="69">
        <f t="shared" ref="AE62:AE63" si="37">IF(AD62 &lt;=1.1,1,0)</f>
        <v>1</v>
      </c>
      <c r="AF62" s="190">
        <v>0</v>
      </c>
      <c r="AG62" s="190">
        <v>0</v>
      </c>
      <c r="AH62" s="69">
        <v>0</v>
      </c>
      <c r="AI62" s="69">
        <v>0</v>
      </c>
      <c r="AJ62" s="69">
        <v>0</v>
      </c>
      <c r="AK62" s="69">
        <v>0</v>
      </c>
      <c r="AL62" s="80">
        <v>0</v>
      </c>
      <c r="AM62" s="80">
        <v>0</v>
      </c>
      <c r="AN62" s="69">
        <v>0</v>
      </c>
      <c r="AO62" s="69">
        <v>0</v>
      </c>
      <c r="AP62" s="80">
        <v>0</v>
      </c>
      <c r="AQ62" s="80">
        <v>0</v>
      </c>
      <c r="AR62" s="69">
        <v>0</v>
      </c>
      <c r="AS62" s="69">
        <v>0</v>
      </c>
      <c r="AT62" s="80">
        <v>0</v>
      </c>
      <c r="AU62" s="80">
        <v>0</v>
      </c>
      <c r="AV62" s="69">
        <v>0</v>
      </c>
      <c r="AW62" s="69">
        <v>0</v>
      </c>
      <c r="AX62" s="80">
        <v>0</v>
      </c>
      <c r="AY62" s="80">
        <v>0</v>
      </c>
      <c r="AZ62" s="69">
        <v>0</v>
      </c>
      <c r="BA62" s="69">
        <v>0</v>
      </c>
      <c r="BB62" s="80">
        <v>0</v>
      </c>
      <c r="BC62" s="80">
        <v>0</v>
      </c>
      <c r="BD62" s="69">
        <v>0</v>
      </c>
      <c r="BE62" s="69">
        <v>0</v>
      </c>
      <c r="BF62" s="80">
        <v>0</v>
      </c>
      <c r="BG62" s="80">
        <v>0</v>
      </c>
      <c r="BH62" s="69">
        <v>0</v>
      </c>
      <c r="BI62" s="69">
        <v>0</v>
      </c>
      <c r="BJ62" s="80">
        <v>0</v>
      </c>
      <c r="BK62" s="80">
        <v>0</v>
      </c>
      <c r="BL62" s="69">
        <v>0</v>
      </c>
      <c r="BM62" s="69">
        <v>0</v>
      </c>
      <c r="BN62" s="80">
        <v>0</v>
      </c>
      <c r="BO62" s="80">
        <v>0</v>
      </c>
      <c r="BP62" s="69">
        <v>0</v>
      </c>
      <c r="BQ62" s="69">
        <v>0</v>
      </c>
      <c r="BR62" s="80">
        <v>0</v>
      </c>
      <c r="BS62" s="80">
        <v>0</v>
      </c>
      <c r="BT62" s="69">
        <v>0</v>
      </c>
      <c r="BU62" s="69">
        <v>0</v>
      </c>
      <c r="BV62" s="80">
        <v>0</v>
      </c>
      <c r="BW62" s="80">
        <v>0</v>
      </c>
      <c r="BX62" s="69">
        <v>0</v>
      </c>
      <c r="BY62" s="69">
        <v>0</v>
      </c>
      <c r="BZ62" s="80">
        <v>0</v>
      </c>
      <c r="CA62" s="80">
        <v>0</v>
      </c>
      <c r="CB62" s="69">
        <v>0</v>
      </c>
      <c r="CC62" s="69">
        <v>0</v>
      </c>
      <c r="CD62" s="80">
        <v>0</v>
      </c>
      <c r="CE62" s="80">
        <v>0</v>
      </c>
      <c r="CF62" s="69">
        <v>0</v>
      </c>
      <c r="CG62" s="69">
        <v>0</v>
      </c>
      <c r="CH62" s="80">
        <v>0</v>
      </c>
      <c r="CI62" s="80">
        <v>0</v>
      </c>
      <c r="CJ62" s="69">
        <v>0</v>
      </c>
      <c r="CK62" s="69">
        <v>0</v>
      </c>
      <c r="CL62" s="80">
        <v>0</v>
      </c>
      <c r="CM62" s="80">
        <v>0</v>
      </c>
      <c r="CN62" s="67" t="s">
        <v>375</v>
      </c>
      <c r="CO62" s="67" t="s">
        <v>376</v>
      </c>
      <c r="CP62" s="67" t="s">
        <v>318</v>
      </c>
      <c r="CQ62" s="67" t="s">
        <v>318</v>
      </c>
      <c r="CR62" s="67" t="s">
        <v>318</v>
      </c>
      <c r="CS62" s="67" t="s">
        <v>318</v>
      </c>
      <c r="CT62" s="68">
        <v>45155</v>
      </c>
      <c r="CU62" s="67" t="s">
        <v>466</v>
      </c>
      <c r="CV62" s="67" t="s">
        <v>467</v>
      </c>
      <c r="CW62" s="68" t="s">
        <v>168</v>
      </c>
      <c r="CX62" s="68">
        <v>45064</v>
      </c>
      <c r="CY62" s="67" t="s">
        <v>464</v>
      </c>
      <c r="CZ62" s="67" t="s">
        <v>468</v>
      </c>
      <c r="DA62" s="67" t="s">
        <v>486</v>
      </c>
      <c r="DB62" s="81">
        <v>454253.61</v>
      </c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</row>
    <row r="63" spans="2:1477" s="69" customFormat="1">
      <c r="B63" s="67" t="s">
        <v>2</v>
      </c>
      <c r="C63" s="67" t="s">
        <v>212</v>
      </c>
      <c r="D63" s="67" t="s">
        <v>213</v>
      </c>
      <c r="E63" s="68">
        <v>44602</v>
      </c>
      <c r="F63" s="67" t="s">
        <v>470</v>
      </c>
      <c r="G63" s="158" t="s">
        <v>472</v>
      </c>
      <c r="H63" s="187">
        <v>2</v>
      </c>
      <c r="I63" s="69">
        <v>1</v>
      </c>
      <c r="J63" s="69">
        <v>175</v>
      </c>
      <c r="K63" s="69">
        <v>266</v>
      </c>
      <c r="L63" s="69">
        <v>264</v>
      </c>
      <c r="M63" s="186">
        <f t="shared" si="34"/>
        <v>0.98857142857142855</v>
      </c>
      <c r="N63" s="69">
        <f t="shared" si="35"/>
        <v>1</v>
      </c>
      <c r="O63" s="69">
        <v>2</v>
      </c>
      <c r="P63" s="69">
        <v>0</v>
      </c>
      <c r="Q63" s="69">
        <v>0</v>
      </c>
      <c r="R63" s="69">
        <v>91</v>
      </c>
      <c r="S63" s="69">
        <v>0</v>
      </c>
      <c r="T63" s="190">
        <v>3254371</v>
      </c>
      <c r="U63" s="190">
        <v>50000</v>
      </c>
      <c r="V63" s="190">
        <v>3204371</v>
      </c>
      <c r="W63" s="190">
        <v>3263484</v>
      </c>
      <c r="X63" s="190">
        <v>3285954</v>
      </c>
      <c r="Y63" s="190">
        <v>0</v>
      </c>
      <c r="Z63" s="190">
        <v>0</v>
      </c>
      <c r="AA63" s="190">
        <v>0</v>
      </c>
      <c r="AB63" s="190">
        <v>3285954</v>
      </c>
      <c r="AC63" s="190">
        <v>3378196</v>
      </c>
      <c r="AD63" s="186">
        <f t="shared" si="36"/>
        <v>1.0542462155599337</v>
      </c>
      <c r="AE63" s="69">
        <f t="shared" si="37"/>
        <v>1</v>
      </c>
      <c r="AF63" s="190">
        <v>92242</v>
      </c>
      <c r="AG63" s="190">
        <v>9113</v>
      </c>
      <c r="AH63" s="69">
        <v>66</v>
      </c>
      <c r="AI63" s="69">
        <v>25</v>
      </c>
      <c r="AJ63" s="69">
        <v>0</v>
      </c>
      <c r="AK63" s="69">
        <v>0</v>
      </c>
      <c r="AL63" s="80">
        <v>0</v>
      </c>
      <c r="AM63" s="80">
        <v>0</v>
      </c>
      <c r="AN63" s="69">
        <v>0</v>
      </c>
      <c r="AO63" s="69">
        <v>0</v>
      </c>
      <c r="AP63" s="80">
        <v>12130</v>
      </c>
      <c r="AQ63" s="80">
        <v>0</v>
      </c>
      <c r="AR63" s="69">
        <v>0</v>
      </c>
      <c r="AS63" s="69">
        <v>0</v>
      </c>
      <c r="AT63" s="80">
        <v>0</v>
      </c>
      <c r="AU63" s="80">
        <v>0</v>
      </c>
      <c r="AV63" s="69">
        <v>0</v>
      </c>
      <c r="AW63" s="69">
        <v>0</v>
      </c>
      <c r="AX63" s="80">
        <v>0</v>
      </c>
      <c r="AY63" s="80">
        <v>0</v>
      </c>
      <c r="AZ63" s="69">
        <v>0</v>
      </c>
      <c r="BA63" s="69">
        <v>0</v>
      </c>
      <c r="BB63" s="80">
        <v>0</v>
      </c>
      <c r="BC63" s="80">
        <v>0</v>
      </c>
      <c r="BD63" s="69">
        <v>0</v>
      </c>
      <c r="BE63" s="69">
        <v>0</v>
      </c>
      <c r="BF63" s="80">
        <v>0</v>
      </c>
      <c r="BG63" s="80">
        <v>0</v>
      </c>
      <c r="BH63" s="69">
        <v>0</v>
      </c>
      <c r="BI63" s="69">
        <v>0</v>
      </c>
      <c r="BJ63" s="80">
        <v>0</v>
      </c>
      <c r="BK63" s="80">
        <v>0</v>
      </c>
      <c r="BL63" s="69">
        <v>0</v>
      </c>
      <c r="BM63" s="69">
        <v>0</v>
      </c>
      <c r="BN63" s="80">
        <v>0</v>
      </c>
      <c r="BO63" s="80">
        <v>0</v>
      </c>
      <c r="BP63" s="69">
        <v>0</v>
      </c>
      <c r="BQ63" s="69">
        <v>0</v>
      </c>
      <c r="BR63" s="80">
        <v>0</v>
      </c>
      <c r="BS63" s="80">
        <v>0</v>
      </c>
      <c r="BT63" s="69">
        <v>0</v>
      </c>
      <c r="BU63" s="69">
        <v>0</v>
      </c>
      <c r="BV63" s="80">
        <v>0</v>
      </c>
      <c r="BW63" s="80">
        <v>0</v>
      </c>
      <c r="BX63" s="69">
        <v>0</v>
      </c>
      <c r="BY63" s="69">
        <v>0</v>
      </c>
      <c r="BZ63" s="80">
        <v>0</v>
      </c>
      <c r="CA63" s="80">
        <v>0</v>
      </c>
      <c r="CB63" s="69">
        <v>0</v>
      </c>
      <c r="CC63" s="69">
        <v>0</v>
      </c>
      <c r="CD63" s="80">
        <v>0</v>
      </c>
      <c r="CE63" s="80">
        <v>0</v>
      </c>
      <c r="CF63" s="69">
        <v>0</v>
      </c>
      <c r="CG63" s="69">
        <v>0</v>
      </c>
      <c r="CH63" s="80">
        <v>0</v>
      </c>
      <c r="CI63" s="80">
        <v>0</v>
      </c>
      <c r="CJ63" s="69">
        <v>0</v>
      </c>
      <c r="CK63" s="69">
        <v>0</v>
      </c>
      <c r="CL63" s="80">
        <v>12130</v>
      </c>
      <c r="CM63" s="80">
        <v>0</v>
      </c>
      <c r="CN63" s="67" t="s">
        <v>351</v>
      </c>
      <c r="CO63" s="67" t="s">
        <v>352</v>
      </c>
      <c r="CP63" s="67" t="s">
        <v>318</v>
      </c>
      <c r="CQ63" s="67" t="s">
        <v>318</v>
      </c>
      <c r="CR63" s="67" t="s">
        <v>318</v>
      </c>
      <c r="CS63" s="67" t="s">
        <v>318</v>
      </c>
      <c r="CT63" s="68">
        <v>45132</v>
      </c>
      <c r="CU63" s="67" t="s">
        <v>466</v>
      </c>
      <c r="CV63" s="67" t="s">
        <v>467</v>
      </c>
      <c r="CW63" s="68" t="s">
        <v>168</v>
      </c>
      <c r="CX63" s="68">
        <v>44975</v>
      </c>
      <c r="CY63" s="67" t="s">
        <v>470</v>
      </c>
      <c r="CZ63" s="67" t="s">
        <v>468</v>
      </c>
      <c r="DA63" s="67" t="s">
        <v>484</v>
      </c>
      <c r="DB63" s="81">
        <v>3044605.63</v>
      </c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</row>
    <row r="64" spans="2:1477" s="5" customFormat="1" ht="13.5" thickBot="1">
      <c r="B64" s="83"/>
      <c r="C64" s="83"/>
      <c r="D64" s="83"/>
      <c r="E64" s="68"/>
      <c r="F64" s="84"/>
      <c r="G64" s="84"/>
      <c r="H64" s="187"/>
      <c r="I64" s="76"/>
      <c r="J64" s="85"/>
      <c r="K64" s="85"/>
      <c r="L64" s="85"/>
      <c r="M64" s="140"/>
      <c r="N64" s="69"/>
      <c r="O64" s="76"/>
      <c r="P64" s="76"/>
      <c r="Q64" s="76"/>
      <c r="R64" s="86"/>
      <c r="S64" s="86"/>
      <c r="T64" s="87"/>
      <c r="U64" s="87"/>
      <c r="V64" s="87"/>
      <c r="W64" s="87"/>
      <c r="X64" s="87"/>
      <c r="Y64" s="190"/>
      <c r="Z64" s="190"/>
      <c r="AA64" s="190"/>
      <c r="AB64" s="190"/>
      <c r="AC64" s="190"/>
      <c r="AD64" s="140"/>
      <c r="AE64" s="69"/>
      <c r="AF64" s="190"/>
      <c r="AG64" s="190"/>
      <c r="AH64" s="76"/>
      <c r="AI64" s="76"/>
      <c r="AJ64" s="78"/>
      <c r="AK64" s="78"/>
      <c r="AL64" s="80"/>
      <c r="AM64" s="80"/>
      <c r="AN64" s="78"/>
      <c r="AO64" s="78"/>
      <c r="AP64" s="80"/>
      <c r="AQ64" s="80"/>
      <c r="AR64" s="78"/>
      <c r="AS64" s="78"/>
      <c r="AT64" s="80"/>
      <c r="AU64" s="80"/>
      <c r="AV64" s="78"/>
      <c r="AW64" s="78"/>
      <c r="AX64" s="80"/>
      <c r="AY64" s="80"/>
      <c r="AZ64" s="78"/>
      <c r="BA64" s="78"/>
      <c r="BB64" s="80"/>
      <c r="BC64" s="80"/>
      <c r="BD64" s="78"/>
      <c r="BE64" s="78"/>
      <c r="BF64" s="80"/>
      <c r="BG64" s="80"/>
      <c r="BH64" s="78"/>
      <c r="BI64" s="78"/>
      <c r="BJ64" s="80"/>
      <c r="BK64" s="80"/>
      <c r="BL64" s="78"/>
      <c r="BM64" s="78"/>
      <c r="BN64" s="80"/>
      <c r="BO64" s="80"/>
      <c r="BP64" s="78"/>
      <c r="BQ64" s="78"/>
      <c r="BR64" s="80"/>
      <c r="BS64" s="80"/>
      <c r="BT64" s="78"/>
      <c r="BU64" s="78"/>
      <c r="BV64" s="80"/>
      <c r="BW64" s="80"/>
      <c r="BX64" s="78"/>
      <c r="BY64" s="78"/>
      <c r="BZ64" s="80"/>
      <c r="CA64" s="80"/>
      <c r="CB64" s="78"/>
      <c r="CC64" s="78"/>
      <c r="CD64" s="80"/>
      <c r="CE64" s="80"/>
      <c r="CF64" s="78"/>
      <c r="CG64" s="78"/>
      <c r="CH64" s="80"/>
      <c r="CI64" s="80"/>
      <c r="CJ64" s="78"/>
      <c r="CK64" s="78"/>
      <c r="CL64" s="80"/>
      <c r="CM64" s="80"/>
      <c r="CN64" s="89"/>
      <c r="CO64" s="89"/>
      <c r="CP64" s="89"/>
      <c r="CQ64" s="76"/>
      <c r="CR64" s="76"/>
      <c r="CS64" s="76"/>
      <c r="CT64" s="68"/>
      <c r="CU64" s="75"/>
      <c r="CV64" s="75"/>
      <c r="CW64" s="68"/>
      <c r="CX64" s="68"/>
      <c r="CY64" s="75"/>
      <c r="CZ64" s="75"/>
      <c r="DA64" s="90"/>
      <c r="DB64" s="88"/>
      <c r="DC64" s="76"/>
      <c r="DD64" s="211"/>
    </row>
    <row r="65" spans="2:1477" s="6" customFormat="1" ht="24" customHeight="1" thickTop="1" thickBot="1">
      <c r="B65" s="260" t="s">
        <v>514</v>
      </c>
      <c r="C65" s="261"/>
      <c r="D65" s="262"/>
      <c r="E65" s="7"/>
      <c r="F65" s="8"/>
      <c r="G65" s="141">
        <f>IF(B61="","",ROWS(B61:B64)-1)</f>
        <v>3</v>
      </c>
      <c r="H65" s="9">
        <f>SUM(H61:H64)</f>
        <v>5</v>
      </c>
      <c r="I65" s="9">
        <f>SUM(I61:I64)</f>
        <v>2</v>
      </c>
      <c r="J65" s="9">
        <f>SUM(J61:J64)</f>
        <v>635</v>
      </c>
      <c r="K65" s="9">
        <f>SUM(K61:K64)</f>
        <v>928</v>
      </c>
      <c r="L65" s="9">
        <f>SUM(L61:L64)</f>
        <v>906</v>
      </c>
      <c r="M65" s="142">
        <f>IF(G65="",0,N65/G65)</f>
        <v>1</v>
      </c>
      <c r="N65" s="9">
        <f t="shared" ref="N65:AC65" si="38">SUM(N61:N64)</f>
        <v>3</v>
      </c>
      <c r="O65" s="9">
        <f t="shared" si="38"/>
        <v>22</v>
      </c>
      <c r="P65" s="9">
        <f t="shared" si="38"/>
        <v>0</v>
      </c>
      <c r="Q65" s="9">
        <f t="shared" si="38"/>
        <v>0</v>
      </c>
      <c r="R65" s="9">
        <f t="shared" si="38"/>
        <v>293</v>
      </c>
      <c r="S65" s="9">
        <f t="shared" si="38"/>
        <v>0</v>
      </c>
      <c r="T65" s="11">
        <f t="shared" si="38"/>
        <v>12030265</v>
      </c>
      <c r="U65" s="11">
        <f t="shared" si="38"/>
        <v>141305</v>
      </c>
      <c r="V65" s="11">
        <f t="shared" si="38"/>
        <v>11888960</v>
      </c>
      <c r="W65" s="11">
        <f t="shared" si="38"/>
        <v>12060506</v>
      </c>
      <c r="X65" s="11">
        <f t="shared" si="38"/>
        <v>12413995</v>
      </c>
      <c r="Y65" s="11">
        <f t="shared" si="38"/>
        <v>0</v>
      </c>
      <c r="Z65" s="11">
        <f t="shared" si="38"/>
        <v>0</v>
      </c>
      <c r="AA65" s="11">
        <f t="shared" si="38"/>
        <v>0</v>
      </c>
      <c r="AB65" s="11">
        <f t="shared" si="38"/>
        <v>12413995</v>
      </c>
      <c r="AC65" s="11">
        <f t="shared" si="38"/>
        <v>12624379</v>
      </c>
      <c r="AD65" s="142">
        <f>IF(G65="",0,AE65/G65)</f>
        <v>1</v>
      </c>
      <c r="AE65" s="145">
        <f t="shared" ref="AE65:CM65" si="39">SUM(AE61:AE64)</f>
        <v>3</v>
      </c>
      <c r="AF65" s="11">
        <f t="shared" si="39"/>
        <v>229177</v>
      </c>
      <c r="AG65" s="11">
        <f t="shared" si="39"/>
        <v>30241</v>
      </c>
      <c r="AH65" s="12">
        <f t="shared" si="39"/>
        <v>168</v>
      </c>
      <c r="AI65" s="12">
        <f t="shared" si="39"/>
        <v>74</v>
      </c>
      <c r="AJ65" s="12">
        <f t="shared" si="39"/>
        <v>0</v>
      </c>
      <c r="AK65" s="12">
        <f t="shared" si="39"/>
        <v>0</v>
      </c>
      <c r="AL65" s="11">
        <f t="shared" si="39"/>
        <v>12464</v>
      </c>
      <c r="AM65" s="11">
        <f t="shared" si="39"/>
        <v>0</v>
      </c>
      <c r="AN65" s="12">
        <f t="shared" si="39"/>
        <v>30</v>
      </c>
      <c r="AO65" s="12">
        <f t="shared" si="39"/>
        <v>0</v>
      </c>
      <c r="AP65" s="11">
        <f t="shared" si="39"/>
        <v>40991</v>
      </c>
      <c r="AQ65" s="11">
        <f t="shared" si="39"/>
        <v>0</v>
      </c>
      <c r="AR65" s="12">
        <f t="shared" si="39"/>
        <v>0</v>
      </c>
      <c r="AS65" s="12">
        <f t="shared" si="39"/>
        <v>0</v>
      </c>
      <c r="AT65" s="11">
        <f t="shared" si="39"/>
        <v>0</v>
      </c>
      <c r="AU65" s="11">
        <f t="shared" si="39"/>
        <v>0</v>
      </c>
      <c r="AV65" s="12">
        <f t="shared" si="39"/>
        <v>0</v>
      </c>
      <c r="AW65" s="12">
        <f t="shared" si="39"/>
        <v>0</v>
      </c>
      <c r="AX65" s="11">
        <f t="shared" si="39"/>
        <v>0</v>
      </c>
      <c r="AY65" s="11">
        <f t="shared" si="39"/>
        <v>0</v>
      </c>
      <c r="AZ65" s="12">
        <f t="shared" si="39"/>
        <v>0</v>
      </c>
      <c r="BA65" s="12">
        <f t="shared" si="39"/>
        <v>0</v>
      </c>
      <c r="BB65" s="11">
        <f t="shared" si="39"/>
        <v>0</v>
      </c>
      <c r="BC65" s="11">
        <f t="shared" si="39"/>
        <v>0</v>
      </c>
      <c r="BD65" s="12">
        <f t="shared" si="39"/>
        <v>0</v>
      </c>
      <c r="BE65" s="12">
        <f t="shared" si="39"/>
        <v>0</v>
      </c>
      <c r="BF65" s="11">
        <f t="shared" si="39"/>
        <v>0</v>
      </c>
      <c r="BG65" s="11">
        <f t="shared" si="39"/>
        <v>0</v>
      </c>
      <c r="BH65" s="12">
        <f t="shared" si="39"/>
        <v>0</v>
      </c>
      <c r="BI65" s="12">
        <f t="shared" si="39"/>
        <v>0</v>
      </c>
      <c r="BJ65" s="11">
        <f t="shared" si="39"/>
        <v>0</v>
      </c>
      <c r="BK65" s="11">
        <f t="shared" si="39"/>
        <v>0</v>
      </c>
      <c r="BL65" s="12">
        <f t="shared" si="39"/>
        <v>0</v>
      </c>
      <c r="BM65" s="12">
        <f t="shared" si="39"/>
        <v>0</v>
      </c>
      <c r="BN65" s="11">
        <f t="shared" si="39"/>
        <v>0</v>
      </c>
      <c r="BO65" s="11">
        <f t="shared" si="39"/>
        <v>0</v>
      </c>
      <c r="BP65" s="12">
        <f t="shared" si="39"/>
        <v>0</v>
      </c>
      <c r="BQ65" s="12">
        <f t="shared" si="39"/>
        <v>0</v>
      </c>
      <c r="BR65" s="11">
        <f t="shared" si="39"/>
        <v>0</v>
      </c>
      <c r="BS65" s="11">
        <f t="shared" si="39"/>
        <v>0</v>
      </c>
      <c r="BT65" s="12">
        <f t="shared" si="39"/>
        <v>0</v>
      </c>
      <c r="BU65" s="12">
        <f t="shared" si="39"/>
        <v>0</v>
      </c>
      <c r="BV65" s="11">
        <f t="shared" si="39"/>
        <v>0</v>
      </c>
      <c r="BW65" s="11">
        <f t="shared" si="39"/>
        <v>0</v>
      </c>
      <c r="BX65" s="12">
        <f t="shared" si="39"/>
        <v>0</v>
      </c>
      <c r="BY65" s="12">
        <f t="shared" si="39"/>
        <v>0</v>
      </c>
      <c r="BZ65" s="11">
        <f t="shared" si="39"/>
        <v>0</v>
      </c>
      <c r="CA65" s="11">
        <f t="shared" si="39"/>
        <v>0</v>
      </c>
      <c r="CB65" s="12">
        <f t="shared" si="39"/>
        <v>21</v>
      </c>
      <c r="CC65" s="12">
        <f t="shared" si="39"/>
        <v>0</v>
      </c>
      <c r="CD65" s="11">
        <f t="shared" si="39"/>
        <v>0</v>
      </c>
      <c r="CE65" s="11">
        <f t="shared" si="39"/>
        <v>0</v>
      </c>
      <c r="CF65" s="12">
        <f t="shared" si="39"/>
        <v>0</v>
      </c>
      <c r="CG65" s="12">
        <f t="shared" si="39"/>
        <v>0</v>
      </c>
      <c r="CH65" s="11">
        <f t="shared" si="39"/>
        <v>0</v>
      </c>
      <c r="CI65" s="11">
        <f t="shared" si="39"/>
        <v>0</v>
      </c>
      <c r="CJ65" s="12">
        <f t="shared" si="39"/>
        <v>51</v>
      </c>
      <c r="CK65" s="12">
        <f t="shared" si="39"/>
        <v>0</v>
      </c>
      <c r="CL65" s="11">
        <f t="shared" si="39"/>
        <v>53455</v>
      </c>
      <c r="CM65" s="11">
        <f t="shared" si="39"/>
        <v>0</v>
      </c>
      <c r="CN65" s="13"/>
      <c r="CO65" s="13"/>
      <c r="CP65" s="13"/>
      <c r="CQ65" s="13"/>
      <c r="CR65" s="13"/>
      <c r="CS65" s="13"/>
      <c r="CT65" s="7"/>
      <c r="CU65" s="8"/>
      <c r="CV65" s="8"/>
      <c r="CW65" s="7"/>
      <c r="CX65" s="7"/>
      <c r="CY65" s="8"/>
      <c r="CZ65" s="8"/>
      <c r="DA65" s="8"/>
      <c r="DB65" s="11"/>
      <c r="DC65" s="13"/>
      <c r="DD65" s="15"/>
    </row>
    <row r="66" spans="2:1477" s="6" customFormat="1" ht="24" customHeight="1" thickTop="1">
      <c r="B66" s="257" t="s">
        <v>34</v>
      </c>
      <c r="C66" s="258"/>
      <c r="D66" s="259"/>
      <c r="E66" s="110"/>
      <c r="F66" s="111"/>
      <c r="G66" s="112">
        <f t="shared" ref="G66:L66" si="40">SUM(G60,G65)</f>
        <v>15</v>
      </c>
      <c r="H66" s="112">
        <f t="shared" si="40"/>
        <v>25</v>
      </c>
      <c r="I66" s="112">
        <f t="shared" si="40"/>
        <v>33</v>
      </c>
      <c r="J66" s="112">
        <f t="shared" si="40"/>
        <v>4585</v>
      </c>
      <c r="K66" s="112">
        <f t="shared" si="40"/>
        <v>7346</v>
      </c>
      <c r="L66" s="112">
        <f t="shared" si="40"/>
        <v>7392</v>
      </c>
      <c r="M66" s="142">
        <f>IF(G66=0,0,N66/G66)</f>
        <v>0.93333333333333335</v>
      </c>
      <c r="N66" s="112">
        <f t="shared" ref="N66:AC66" si="41">SUM(N60,N65)</f>
        <v>14</v>
      </c>
      <c r="O66" s="112">
        <f t="shared" si="41"/>
        <v>-46</v>
      </c>
      <c r="P66" s="113">
        <f t="shared" si="41"/>
        <v>193</v>
      </c>
      <c r="Q66" s="113">
        <f t="shared" si="41"/>
        <v>0</v>
      </c>
      <c r="R66" s="112">
        <f t="shared" si="41"/>
        <v>2584</v>
      </c>
      <c r="S66" s="112">
        <f t="shared" si="41"/>
        <v>177</v>
      </c>
      <c r="T66" s="114">
        <f t="shared" si="41"/>
        <v>92399589</v>
      </c>
      <c r="U66" s="114">
        <f t="shared" si="41"/>
        <v>816080</v>
      </c>
      <c r="V66" s="114">
        <f t="shared" si="41"/>
        <v>91583509</v>
      </c>
      <c r="W66" s="114">
        <f t="shared" si="41"/>
        <v>93938317</v>
      </c>
      <c r="X66" s="114">
        <f t="shared" si="41"/>
        <v>96671167</v>
      </c>
      <c r="Y66" s="114">
        <f t="shared" si="41"/>
        <v>0</v>
      </c>
      <c r="Z66" s="114">
        <f t="shared" si="41"/>
        <v>0</v>
      </c>
      <c r="AA66" s="114">
        <f t="shared" si="41"/>
        <v>0</v>
      </c>
      <c r="AB66" s="114">
        <f t="shared" si="41"/>
        <v>96671167</v>
      </c>
      <c r="AC66" s="114">
        <f t="shared" si="41"/>
        <v>98744083</v>
      </c>
      <c r="AD66" s="142">
        <f>IF(G66=0,0,AE66/G66)</f>
        <v>0.8666666666666667</v>
      </c>
      <c r="AE66" s="144">
        <f t="shared" ref="AE66:CM66" si="42">SUM(AE60,AE65)</f>
        <v>13</v>
      </c>
      <c r="AF66" s="114">
        <f t="shared" si="42"/>
        <v>2395380</v>
      </c>
      <c r="AG66" s="114">
        <f t="shared" si="42"/>
        <v>1538729</v>
      </c>
      <c r="AH66" s="115">
        <f t="shared" si="42"/>
        <v>1624</v>
      </c>
      <c r="AI66" s="115">
        <f t="shared" si="42"/>
        <v>638</v>
      </c>
      <c r="AJ66" s="115">
        <f t="shared" si="42"/>
        <v>36</v>
      </c>
      <c r="AK66" s="115">
        <f t="shared" si="42"/>
        <v>47</v>
      </c>
      <c r="AL66" s="114">
        <f t="shared" si="42"/>
        <v>891381</v>
      </c>
      <c r="AM66" s="114">
        <f t="shared" si="42"/>
        <v>1569</v>
      </c>
      <c r="AN66" s="115">
        <f t="shared" si="42"/>
        <v>30</v>
      </c>
      <c r="AO66" s="115">
        <f t="shared" si="42"/>
        <v>65</v>
      </c>
      <c r="AP66" s="114">
        <f t="shared" si="42"/>
        <v>510954</v>
      </c>
      <c r="AQ66" s="114">
        <f t="shared" si="42"/>
        <v>0</v>
      </c>
      <c r="AR66" s="115">
        <f t="shared" si="42"/>
        <v>0</v>
      </c>
      <c r="AS66" s="115">
        <f t="shared" si="42"/>
        <v>0</v>
      </c>
      <c r="AT66" s="114">
        <f t="shared" si="42"/>
        <v>0</v>
      </c>
      <c r="AU66" s="114">
        <f t="shared" si="42"/>
        <v>0</v>
      </c>
      <c r="AV66" s="115">
        <f t="shared" si="42"/>
        <v>0</v>
      </c>
      <c r="AW66" s="115">
        <f t="shared" si="42"/>
        <v>0</v>
      </c>
      <c r="AX66" s="114">
        <f t="shared" si="42"/>
        <v>0</v>
      </c>
      <c r="AY66" s="114">
        <f t="shared" si="42"/>
        <v>0</v>
      </c>
      <c r="AZ66" s="115">
        <f t="shared" si="42"/>
        <v>0</v>
      </c>
      <c r="BA66" s="115">
        <f t="shared" si="42"/>
        <v>0</v>
      </c>
      <c r="BB66" s="114">
        <f t="shared" si="42"/>
        <v>0</v>
      </c>
      <c r="BC66" s="114">
        <f t="shared" si="42"/>
        <v>0</v>
      </c>
      <c r="BD66" s="115">
        <f t="shared" si="42"/>
        <v>52</v>
      </c>
      <c r="BE66" s="115">
        <f t="shared" si="42"/>
        <v>8</v>
      </c>
      <c r="BF66" s="114">
        <f t="shared" si="42"/>
        <v>227908</v>
      </c>
      <c r="BG66" s="114">
        <f t="shared" si="42"/>
        <v>0</v>
      </c>
      <c r="BH66" s="115">
        <f t="shared" si="42"/>
        <v>0</v>
      </c>
      <c r="BI66" s="115">
        <f t="shared" si="42"/>
        <v>0</v>
      </c>
      <c r="BJ66" s="114">
        <f t="shared" si="42"/>
        <v>18045</v>
      </c>
      <c r="BK66" s="114">
        <f t="shared" si="42"/>
        <v>18045</v>
      </c>
      <c r="BL66" s="115">
        <f t="shared" si="42"/>
        <v>0</v>
      </c>
      <c r="BM66" s="115">
        <f t="shared" si="42"/>
        <v>0</v>
      </c>
      <c r="BN66" s="114">
        <f t="shared" si="42"/>
        <v>0</v>
      </c>
      <c r="BO66" s="114">
        <f t="shared" si="42"/>
        <v>0</v>
      </c>
      <c r="BP66" s="115">
        <f t="shared" si="42"/>
        <v>0</v>
      </c>
      <c r="BQ66" s="115">
        <f t="shared" si="42"/>
        <v>141</v>
      </c>
      <c r="BR66" s="114">
        <f t="shared" si="42"/>
        <v>97865</v>
      </c>
      <c r="BS66" s="114">
        <f t="shared" si="42"/>
        <v>0</v>
      </c>
      <c r="BT66" s="115">
        <f t="shared" si="42"/>
        <v>0</v>
      </c>
      <c r="BU66" s="115">
        <f t="shared" si="42"/>
        <v>46</v>
      </c>
      <c r="BV66" s="114">
        <f t="shared" si="42"/>
        <v>95000</v>
      </c>
      <c r="BW66" s="114">
        <f t="shared" si="42"/>
        <v>95000</v>
      </c>
      <c r="BX66" s="115">
        <f t="shared" si="42"/>
        <v>38</v>
      </c>
      <c r="BY66" s="115">
        <f t="shared" si="42"/>
        <v>0</v>
      </c>
      <c r="BZ66" s="114">
        <f t="shared" si="42"/>
        <v>0</v>
      </c>
      <c r="CA66" s="114">
        <f t="shared" si="42"/>
        <v>0</v>
      </c>
      <c r="CB66" s="115">
        <f t="shared" si="42"/>
        <v>110</v>
      </c>
      <c r="CC66" s="115">
        <f t="shared" si="42"/>
        <v>0</v>
      </c>
      <c r="CD66" s="114">
        <f t="shared" si="42"/>
        <v>0</v>
      </c>
      <c r="CE66" s="114">
        <f t="shared" si="42"/>
        <v>0</v>
      </c>
      <c r="CF66" s="115">
        <f t="shared" si="42"/>
        <v>0</v>
      </c>
      <c r="CG66" s="115">
        <f t="shared" si="42"/>
        <v>0</v>
      </c>
      <c r="CH66" s="114">
        <f t="shared" si="42"/>
        <v>-159429</v>
      </c>
      <c r="CI66" s="114">
        <f t="shared" si="42"/>
        <v>0</v>
      </c>
      <c r="CJ66" s="115">
        <f t="shared" si="42"/>
        <v>266</v>
      </c>
      <c r="CK66" s="115">
        <f t="shared" si="42"/>
        <v>307</v>
      </c>
      <c r="CL66" s="114">
        <f t="shared" si="42"/>
        <v>1681725</v>
      </c>
      <c r="CM66" s="114">
        <f t="shared" si="42"/>
        <v>114614</v>
      </c>
      <c r="CN66" s="116"/>
      <c r="CO66" s="116"/>
      <c r="CP66" s="116"/>
      <c r="CQ66" s="116"/>
      <c r="CR66" s="116"/>
      <c r="CS66" s="116"/>
      <c r="CT66" s="110"/>
      <c r="CU66" s="111"/>
      <c r="CV66" s="111"/>
      <c r="CW66" s="110"/>
      <c r="CX66" s="110"/>
      <c r="CY66" s="111"/>
      <c r="CZ66" s="111"/>
      <c r="DA66" s="111"/>
      <c r="DB66" s="114"/>
      <c r="DC66" s="116"/>
      <c r="DD66" s="116"/>
    </row>
    <row r="67" spans="2:1477" s="69" customFormat="1">
      <c r="B67" s="67" t="s">
        <v>3</v>
      </c>
      <c r="C67" s="67" t="s">
        <v>233</v>
      </c>
      <c r="D67" s="67" t="s">
        <v>234</v>
      </c>
      <c r="E67" s="68">
        <v>44342</v>
      </c>
      <c r="F67" s="67" t="s">
        <v>464</v>
      </c>
      <c r="G67" s="67" t="s">
        <v>469</v>
      </c>
      <c r="H67" s="187">
        <v>3</v>
      </c>
      <c r="I67" s="69">
        <v>2</v>
      </c>
      <c r="J67" s="69">
        <v>384</v>
      </c>
      <c r="K67" s="69">
        <v>492</v>
      </c>
      <c r="L67" s="69">
        <v>492</v>
      </c>
      <c r="M67" s="186">
        <f>IF(J67 = 0,0,(L67-AH67-AI67)/J67)</f>
        <v>1</v>
      </c>
      <c r="N67" s="69">
        <f>IF(G67&lt;&gt;"",IF(M67&lt;=1.2,1,0),0)</f>
        <v>1</v>
      </c>
      <c r="O67" s="69">
        <v>0</v>
      </c>
      <c r="P67" s="69">
        <v>0</v>
      </c>
      <c r="Q67" s="69">
        <v>0</v>
      </c>
      <c r="R67" s="69">
        <v>108</v>
      </c>
      <c r="S67" s="69">
        <v>0</v>
      </c>
      <c r="T67" s="190">
        <v>3588218</v>
      </c>
      <c r="U67" s="190">
        <v>50000</v>
      </c>
      <c r="V67" s="190">
        <v>3538218</v>
      </c>
      <c r="W67" s="190">
        <v>3660295</v>
      </c>
      <c r="X67" s="190">
        <v>3546957</v>
      </c>
      <c r="Y67" s="190">
        <v>0</v>
      </c>
      <c r="Z67" s="190">
        <v>0</v>
      </c>
      <c r="AA67" s="190">
        <v>0</v>
      </c>
      <c r="AB67" s="190">
        <v>3546957</v>
      </c>
      <c r="AC67" s="190">
        <v>3613971</v>
      </c>
      <c r="AD67" s="186">
        <f>IF(V67=0,0,AC67/V67)</f>
        <v>1.0214099300834487</v>
      </c>
      <c r="AE67" s="69">
        <f>IF(AD67 &lt;=1.1,1,0)</f>
        <v>1</v>
      </c>
      <c r="AF67" s="190">
        <v>67014</v>
      </c>
      <c r="AG67" s="190">
        <v>72077</v>
      </c>
      <c r="AH67" s="69">
        <v>71</v>
      </c>
      <c r="AI67" s="69">
        <v>37</v>
      </c>
      <c r="AJ67" s="69">
        <v>0</v>
      </c>
      <c r="AK67" s="69">
        <v>0</v>
      </c>
      <c r="AL67" s="80">
        <v>0</v>
      </c>
      <c r="AM67" s="80">
        <v>0</v>
      </c>
      <c r="AN67" s="69">
        <v>0</v>
      </c>
      <c r="AO67" s="69">
        <v>0</v>
      </c>
      <c r="AP67" s="80">
        <v>91148</v>
      </c>
      <c r="AQ67" s="80">
        <v>0</v>
      </c>
      <c r="AR67" s="69">
        <v>0</v>
      </c>
      <c r="AS67" s="69">
        <v>0</v>
      </c>
      <c r="AT67" s="80">
        <v>0</v>
      </c>
      <c r="AU67" s="80">
        <v>0</v>
      </c>
      <c r="AV67" s="69">
        <v>0</v>
      </c>
      <c r="AW67" s="69">
        <v>0</v>
      </c>
      <c r="AX67" s="80">
        <v>0</v>
      </c>
      <c r="AY67" s="80">
        <v>0</v>
      </c>
      <c r="AZ67" s="69">
        <v>0</v>
      </c>
      <c r="BA67" s="69">
        <v>0</v>
      </c>
      <c r="BB67" s="80">
        <v>0</v>
      </c>
      <c r="BC67" s="80">
        <v>0</v>
      </c>
      <c r="BD67" s="69">
        <v>0</v>
      </c>
      <c r="BE67" s="69">
        <v>0</v>
      </c>
      <c r="BF67" s="80">
        <v>0</v>
      </c>
      <c r="BG67" s="80">
        <v>0</v>
      </c>
      <c r="BH67" s="69">
        <v>0</v>
      </c>
      <c r="BI67" s="69">
        <v>0</v>
      </c>
      <c r="BJ67" s="80">
        <v>0</v>
      </c>
      <c r="BK67" s="80">
        <v>0</v>
      </c>
      <c r="BL67" s="69">
        <v>0</v>
      </c>
      <c r="BM67" s="69">
        <v>0</v>
      </c>
      <c r="BN67" s="80">
        <v>0</v>
      </c>
      <c r="BO67" s="80">
        <v>0</v>
      </c>
      <c r="BP67" s="69">
        <v>0</v>
      </c>
      <c r="BQ67" s="69">
        <v>0</v>
      </c>
      <c r="BR67" s="80">
        <v>0</v>
      </c>
      <c r="BS67" s="80">
        <v>0</v>
      </c>
      <c r="BT67" s="69">
        <v>0</v>
      </c>
      <c r="BU67" s="69">
        <v>0</v>
      </c>
      <c r="BV67" s="80">
        <v>0</v>
      </c>
      <c r="BW67" s="80">
        <v>0</v>
      </c>
      <c r="BX67" s="69">
        <v>0</v>
      </c>
      <c r="BY67" s="69">
        <v>0</v>
      </c>
      <c r="BZ67" s="80">
        <v>0</v>
      </c>
      <c r="CA67" s="80">
        <v>0</v>
      </c>
      <c r="CB67" s="69">
        <v>0</v>
      </c>
      <c r="CC67" s="69">
        <v>0</v>
      </c>
      <c r="CD67" s="80">
        <v>14596</v>
      </c>
      <c r="CE67" s="80">
        <v>0</v>
      </c>
      <c r="CF67" s="69">
        <v>0</v>
      </c>
      <c r="CG67" s="69">
        <v>0</v>
      </c>
      <c r="CH67" s="80">
        <v>-11203</v>
      </c>
      <c r="CI67" s="80">
        <v>0</v>
      </c>
      <c r="CJ67" s="69">
        <v>0</v>
      </c>
      <c r="CK67" s="69">
        <v>0</v>
      </c>
      <c r="CL67" s="80">
        <v>94541</v>
      </c>
      <c r="CM67" s="80">
        <v>0</v>
      </c>
      <c r="CN67" s="67" t="s">
        <v>408</v>
      </c>
      <c r="CO67" s="67" t="s">
        <v>409</v>
      </c>
      <c r="CP67" s="67" t="s">
        <v>318</v>
      </c>
      <c r="CQ67" s="67" t="s">
        <v>318</v>
      </c>
      <c r="CR67" s="67" t="s">
        <v>318</v>
      </c>
      <c r="CS67" s="67" t="s">
        <v>318</v>
      </c>
      <c r="CT67" s="68">
        <v>45166</v>
      </c>
      <c r="CU67" s="67" t="s">
        <v>466</v>
      </c>
      <c r="CV67" s="67" t="s">
        <v>467</v>
      </c>
      <c r="CW67" s="68" t="s">
        <v>168</v>
      </c>
      <c r="CX67" s="68">
        <v>45016</v>
      </c>
      <c r="CY67" s="67" t="s">
        <v>470</v>
      </c>
      <c r="CZ67" s="67" t="s">
        <v>468</v>
      </c>
      <c r="DA67" s="67" t="s">
        <v>492</v>
      </c>
      <c r="DB67" s="81">
        <v>3732217.16</v>
      </c>
      <c r="DC67" s="67"/>
      <c r="DD67" s="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</row>
    <row r="68" spans="2:1477" s="69" customFormat="1">
      <c r="B68" s="67" t="s">
        <v>3</v>
      </c>
      <c r="C68" s="67" t="s">
        <v>235</v>
      </c>
      <c r="D68" s="67" t="s">
        <v>236</v>
      </c>
      <c r="E68" s="68">
        <v>44405</v>
      </c>
      <c r="F68" s="67" t="s">
        <v>466</v>
      </c>
      <c r="G68" s="67" t="s">
        <v>472</v>
      </c>
      <c r="H68" s="187">
        <v>2</v>
      </c>
      <c r="I68" s="69">
        <v>3</v>
      </c>
      <c r="J68" s="69">
        <v>195</v>
      </c>
      <c r="K68" s="69">
        <v>470</v>
      </c>
      <c r="L68" s="69">
        <v>465</v>
      </c>
      <c r="M68" s="186">
        <f t="shared" ref="M68:M72" si="43">IF(J68 = 0,0,(L68-AH68-AI68)/J68)</f>
        <v>0.97435897435897434</v>
      </c>
      <c r="N68" s="69">
        <f t="shared" ref="N68:N72" si="44">IF(G68&lt;&gt;"",IF(M68&lt;=1.2,1,0),0)</f>
        <v>1</v>
      </c>
      <c r="O68" s="69">
        <v>5</v>
      </c>
      <c r="P68" s="69">
        <v>0</v>
      </c>
      <c r="Q68" s="69">
        <v>0</v>
      </c>
      <c r="R68" s="69">
        <v>275</v>
      </c>
      <c r="S68" s="69">
        <v>0</v>
      </c>
      <c r="T68" s="190">
        <v>3496673</v>
      </c>
      <c r="U68" s="190">
        <v>50000</v>
      </c>
      <c r="V68" s="190">
        <v>3446673</v>
      </c>
      <c r="W68" s="190">
        <v>3721036</v>
      </c>
      <c r="X68" s="190">
        <v>3515537</v>
      </c>
      <c r="Y68" s="190">
        <v>0</v>
      </c>
      <c r="Z68" s="190">
        <v>0</v>
      </c>
      <c r="AA68" s="190">
        <v>0</v>
      </c>
      <c r="AB68" s="190">
        <v>3515537</v>
      </c>
      <c r="AC68" s="190">
        <v>3603841</v>
      </c>
      <c r="AD68" s="186">
        <f t="shared" ref="AD68:AD72" si="45">IF(V68=0,0,AC68/V68)</f>
        <v>1.0455999162090515</v>
      </c>
      <c r="AE68" s="69">
        <f t="shared" ref="AE68:AE72" si="46">IF(AD68 &lt;=1.1,1,0)</f>
        <v>1</v>
      </c>
      <c r="AF68" s="190">
        <v>88304</v>
      </c>
      <c r="AG68" s="190">
        <v>224363</v>
      </c>
      <c r="AH68" s="69">
        <v>249</v>
      </c>
      <c r="AI68" s="69">
        <v>26</v>
      </c>
      <c r="AJ68" s="69">
        <v>0</v>
      </c>
      <c r="AK68" s="69">
        <v>0</v>
      </c>
      <c r="AL68" s="80">
        <v>-2094</v>
      </c>
      <c r="AM68" s="80">
        <v>0</v>
      </c>
      <c r="AN68" s="69">
        <v>0</v>
      </c>
      <c r="AO68" s="69">
        <v>0</v>
      </c>
      <c r="AP68" s="80">
        <v>267470</v>
      </c>
      <c r="AQ68" s="80">
        <v>0</v>
      </c>
      <c r="AR68" s="69">
        <v>0</v>
      </c>
      <c r="AS68" s="69">
        <v>0</v>
      </c>
      <c r="AT68" s="80">
        <v>0</v>
      </c>
      <c r="AU68" s="80">
        <v>0</v>
      </c>
      <c r="AV68" s="69">
        <v>0</v>
      </c>
      <c r="AW68" s="69">
        <v>0</v>
      </c>
      <c r="AX68" s="80">
        <v>0</v>
      </c>
      <c r="AY68" s="80">
        <v>0</v>
      </c>
      <c r="AZ68" s="69">
        <v>0</v>
      </c>
      <c r="BA68" s="69">
        <v>0</v>
      </c>
      <c r="BB68" s="80">
        <v>0</v>
      </c>
      <c r="BC68" s="80">
        <v>0</v>
      </c>
      <c r="BD68" s="69">
        <v>0</v>
      </c>
      <c r="BE68" s="69">
        <v>0</v>
      </c>
      <c r="BF68" s="80">
        <v>0</v>
      </c>
      <c r="BG68" s="80">
        <v>0</v>
      </c>
      <c r="BH68" s="69">
        <v>0</v>
      </c>
      <c r="BI68" s="69">
        <v>0</v>
      </c>
      <c r="BJ68" s="80">
        <v>0</v>
      </c>
      <c r="BK68" s="80">
        <v>0</v>
      </c>
      <c r="BL68" s="69">
        <v>0</v>
      </c>
      <c r="BM68" s="69">
        <v>0</v>
      </c>
      <c r="BN68" s="80">
        <v>0</v>
      </c>
      <c r="BO68" s="80">
        <v>0</v>
      </c>
      <c r="BP68" s="69">
        <v>0</v>
      </c>
      <c r="BQ68" s="69">
        <v>0</v>
      </c>
      <c r="BR68" s="80">
        <v>0</v>
      </c>
      <c r="BS68" s="80">
        <v>0</v>
      </c>
      <c r="BT68" s="69">
        <v>0</v>
      </c>
      <c r="BU68" s="69">
        <v>0</v>
      </c>
      <c r="BV68" s="80">
        <v>0</v>
      </c>
      <c r="BW68" s="80">
        <v>0</v>
      </c>
      <c r="BX68" s="69">
        <v>0</v>
      </c>
      <c r="BY68" s="69">
        <v>0</v>
      </c>
      <c r="BZ68" s="80">
        <v>0</v>
      </c>
      <c r="CA68" s="80">
        <v>0</v>
      </c>
      <c r="CB68" s="69">
        <v>0</v>
      </c>
      <c r="CC68" s="69">
        <v>0</v>
      </c>
      <c r="CD68" s="80">
        <v>0</v>
      </c>
      <c r="CE68" s="80">
        <v>0</v>
      </c>
      <c r="CF68" s="69">
        <v>0</v>
      </c>
      <c r="CG68" s="69">
        <v>0</v>
      </c>
      <c r="CH68" s="80">
        <v>0</v>
      </c>
      <c r="CI68" s="80">
        <v>0</v>
      </c>
      <c r="CJ68" s="69">
        <v>0</v>
      </c>
      <c r="CK68" s="69">
        <v>0</v>
      </c>
      <c r="CL68" s="80">
        <v>265376</v>
      </c>
      <c r="CM68" s="80">
        <v>0</v>
      </c>
      <c r="CN68" s="67" t="s">
        <v>410</v>
      </c>
      <c r="CO68" s="67" t="s">
        <v>411</v>
      </c>
      <c r="CP68" s="67" t="s">
        <v>318</v>
      </c>
      <c r="CQ68" s="67" t="s">
        <v>318</v>
      </c>
      <c r="CR68" s="67" t="s">
        <v>318</v>
      </c>
      <c r="CS68" s="67" t="s">
        <v>318</v>
      </c>
      <c r="CT68" s="68">
        <v>45167</v>
      </c>
      <c r="CU68" s="67" t="s">
        <v>466</v>
      </c>
      <c r="CV68" s="67" t="s">
        <v>467</v>
      </c>
      <c r="CW68" s="68" t="s">
        <v>168</v>
      </c>
      <c r="CX68" s="68">
        <v>45035</v>
      </c>
      <c r="CY68" s="67" t="s">
        <v>464</v>
      </c>
      <c r="CZ68" s="67" t="s">
        <v>468</v>
      </c>
      <c r="DA68" s="67" t="s">
        <v>492</v>
      </c>
      <c r="DB68" s="81">
        <v>3657623.88</v>
      </c>
      <c r="DC68" s="67"/>
      <c r="DD68" s="67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  <c r="ATC68"/>
      <c r="ATD68"/>
      <c r="ATE68"/>
      <c r="ATF68"/>
      <c r="ATG68"/>
      <c r="ATH68"/>
      <c r="ATI68"/>
      <c r="ATJ68"/>
      <c r="ATK68"/>
      <c r="ATL68"/>
      <c r="ATM68"/>
      <c r="ATN68"/>
      <c r="ATO68"/>
      <c r="ATP68"/>
      <c r="ATQ68"/>
      <c r="ATR68"/>
      <c r="ATS68"/>
      <c r="ATT68"/>
      <c r="ATU68"/>
      <c r="ATV68"/>
      <c r="ATW68"/>
      <c r="ATX68"/>
      <c r="ATY68"/>
      <c r="ATZ68"/>
      <c r="AUA68"/>
      <c r="AUB68"/>
      <c r="AUC68"/>
      <c r="AUD68"/>
      <c r="AUE68"/>
      <c r="AUF68"/>
      <c r="AUG68"/>
      <c r="AUH68"/>
      <c r="AUI68"/>
      <c r="AUJ68"/>
      <c r="AUK68"/>
      <c r="AUL68"/>
      <c r="AUM68"/>
      <c r="AUN68"/>
      <c r="AUO68"/>
      <c r="AUP68"/>
      <c r="AUQ68"/>
      <c r="AUR68"/>
      <c r="AUS68"/>
      <c r="AUT68"/>
      <c r="AUU68"/>
      <c r="AUV68"/>
      <c r="AUW68"/>
      <c r="AUX68"/>
      <c r="AUY68"/>
      <c r="AUZ68"/>
      <c r="AVA68"/>
      <c r="AVB68"/>
      <c r="AVC68"/>
      <c r="AVD68"/>
      <c r="AVE68"/>
      <c r="AVF68"/>
      <c r="AVG68"/>
      <c r="AVH68"/>
      <c r="AVI68"/>
      <c r="AVJ68"/>
      <c r="AVK68"/>
      <c r="AVL68"/>
      <c r="AVM68"/>
      <c r="AVN68"/>
      <c r="AVO68"/>
      <c r="AVP68"/>
      <c r="AVQ68"/>
      <c r="AVR68"/>
      <c r="AVS68"/>
      <c r="AVT68"/>
      <c r="AVU68"/>
      <c r="AVV68"/>
      <c r="AVW68"/>
      <c r="AVX68"/>
      <c r="AVY68"/>
      <c r="AVZ68"/>
      <c r="AWA68"/>
      <c r="AWB68"/>
      <c r="AWC68"/>
      <c r="AWD68"/>
      <c r="AWE68"/>
      <c r="AWF68"/>
      <c r="AWG68"/>
      <c r="AWH68"/>
      <c r="AWI68"/>
      <c r="AWJ68"/>
      <c r="AWK68"/>
      <c r="AWL68"/>
      <c r="AWM68"/>
      <c r="AWN68"/>
      <c r="AWO68"/>
      <c r="AWP68"/>
      <c r="AWQ68"/>
      <c r="AWR68"/>
      <c r="AWS68"/>
      <c r="AWT68"/>
      <c r="AWU68"/>
      <c r="AWV68"/>
      <c r="AWW68"/>
      <c r="AWX68"/>
      <c r="AWY68"/>
      <c r="AWZ68"/>
      <c r="AXA68"/>
      <c r="AXB68"/>
      <c r="AXC68"/>
      <c r="AXD68"/>
      <c r="AXE68"/>
      <c r="AXF68"/>
      <c r="AXG68"/>
      <c r="AXH68"/>
      <c r="AXI68"/>
      <c r="AXJ68"/>
      <c r="AXK68"/>
      <c r="AXL68"/>
      <c r="AXM68"/>
      <c r="AXN68"/>
      <c r="AXO68"/>
      <c r="AXP68"/>
      <c r="AXQ68"/>
      <c r="AXR68"/>
      <c r="AXS68"/>
      <c r="AXT68"/>
      <c r="AXU68"/>
      <c r="AXV68"/>
      <c r="AXW68"/>
      <c r="AXX68"/>
      <c r="AXY68"/>
      <c r="AXZ68"/>
      <c r="AYA68"/>
      <c r="AYB68"/>
      <c r="AYC68"/>
      <c r="AYD68"/>
      <c r="AYE68"/>
      <c r="AYF68"/>
      <c r="AYG68"/>
      <c r="AYH68"/>
      <c r="AYI68"/>
      <c r="AYJ68"/>
      <c r="AYK68"/>
      <c r="AYL68"/>
      <c r="AYM68"/>
      <c r="AYN68"/>
      <c r="AYO68"/>
      <c r="AYP68"/>
      <c r="AYQ68"/>
      <c r="AYR68"/>
      <c r="AYS68"/>
      <c r="AYT68"/>
      <c r="AYU68"/>
      <c r="AYV68"/>
      <c r="AYW68"/>
      <c r="AYX68"/>
      <c r="AYY68"/>
      <c r="AYZ68"/>
      <c r="AZA68"/>
      <c r="AZB68"/>
      <c r="AZC68"/>
      <c r="AZD68"/>
      <c r="AZE68"/>
      <c r="AZF68"/>
      <c r="AZG68"/>
      <c r="AZH68"/>
      <c r="AZI68"/>
      <c r="AZJ68"/>
      <c r="AZK68"/>
      <c r="AZL68"/>
      <c r="AZM68"/>
      <c r="AZN68"/>
      <c r="AZO68"/>
      <c r="AZP68"/>
      <c r="AZQ68"/>
      <c r="AZR68"/>
      <c r="AZS68"/>
      <c r="AZT68"/>
      <c r="AZU68"/>
      <c r="AZV68"/>
      <c r="AZW68"/>
      <c r="AZX68"/>
      <c r="AZY68"/>
      <c r="AZZ68"/>
      <c r="BAA68"/>
      <c r="BAB68"/>
      <c r="BAC68"/>
      <c r="BAD68"/>
      <c r="BAE68"/>
      <c r="BAF68"/>
      <c r="BAG68"/>
      <c r="BAH68"/>
      <c r="BAI68"/>
      <c r="BAJ68"/>
      <c r="BAK68"/>
      <c r="BAL68"/>
      <c r="BAM68"/>
      <c r="BAN68"/>
      <c r="BAO68"/>
      <c r="BAP68"/>
      <c r="BAQ68"/>
      <c r="BAR68"/>
      <c r="BAS68"/>
      <c r="BAT68"/>
      <c r="BAU68"/>
      <c r="BAV68"/>
      <c r="BAW68"/>
      <c r="BAX68"/>
      <c r="BAY68"/>
      <c r="BAZ68"/>
      <c r="BBA68"/>
      <c r="BBB68"/>
      <c r="BBC68"/>
      <c r="BBD68"/>
      <c r="BBE68"/>
      <c r="BBF68"/>
      <c r="BBG68"/>
      <c r="BBH68"/>
      <c r="BBI68"/>
      <c r="BBJ68"/>
      <c r="BBK68"/>
      <c r="BBL68"/>
      <c r="BBM68"/>
      <c r="BBN68"/>
      <c r="BBO68"/>
      <c r="BBP68"/>
      <c r="BBQ68"/>
      <c r="BBR68"/>
      <c r="BBS68"/>
      <c r="BBT68"/>
      <c r="BBU68"/>
      <c r="BBV68"/>
      <c r="BBW68"/>
      <c r="BBX68"/>
      <c r="BBY68"/>
      <c r="BBZ68"/>
      <c r="BCA68"/>
      <c r="BCB68"/>
      <c r="BCC68"/>
      <c r="BCD68"/>
      <c r="BCE68"/>
      <c r="BCF68"/>
      <c r="BCG68"/>
      <c r="BCH68"/>
      <c r="BCI68"/>
      <c r="BCJ68"/>
      <c r="BCK68"/>
      <c r="BCL68"/>
      <c r="BCM68"/>
      <c r="BCN68"/>
      <c r="BCO68"/>
      <c r="BCP68"/>
      <c r="BCQ68"/>
      <c r="BCR68"/>
      <c r="BCS68"/>
      <c r="BCT68"/>
      <c r="BCU68"/>
      <c r="BCV68"/>
      <c r="BCW68"/>
      <c r="BCX68"/>
      <c r="BCY68"/>
      <c r="BCZ68"/>
      <c r="BDA68"/>
      <c r="BDB68"/>
      <c r="BDC68"/>
      <c r="BDD68"/>
      <c r="BDE68"/>
      <c r="BDF68"/>
      <c r="BDG68"/>
      <c r="BDH68"/>
      <c r="BDI68"/>
      <c r="BDJ68"/>
      <c r="BDK68"/>
      <c r="BDL68"/>
      <c r="BDM68"/>
      <c r="BDN68"/>
      <c r="BDO68"/>
      <c r="BDP68"/>
      <c r="BDQ68"/>
      <c r="BDR68"/>
      <c r="BDS68"/>
      <c r="BDT68"/>
      <c r="BDU68"/>
    </row>
    <row r="69" spans="2:1477" s="69" customFormat="1">
      <c r="B69" s="67" t="s">
        <v>3</v>
      </c>
      <c r="C69" s="67" t="s">
        <v>237</v>
      </c>
      <c r="D69" s="67" t="s">
        <v>238</v>
      </c>
      <c r="E69" s="68">
        <v>44538</v>
      </c>
      <c r="F69" s="67" t="s">
        <v>471</v>
      </c>
      <c r="G69" s="67" t="s">
        <v>472</v>
      </c>
      <c r="H69" s="187">
        <v>1</v>
      </c>
      <c r="I69" s="69">
        <v>1</v>
      </c>
      <c r="J69" s="69">
        <v>212</v>
      </c>
      <c r="K69" s="69">
        <v>352</v>
      </c>
      <c r="L69" s="69">
        <v>351</v>
      </c>
      <c r="M69" s="186">
        <f t="shared" si="43"/>
        <v>1.1367924528301887</v>
      </c>
      <c r="N69" s="69">
        <f t="shared" si="44"/>
        <v>1</v>
      </c>
      <c r="O69" s="69">
        <v>1</v>
      </c>
      <c r="P69" s="69">
        <v>0</v>
      </c>
      <c r="Q69" s="69">
        <v>0</v>
      </c>
      <c r="R69" s="69">
        <v>140</v>
      </c>
      <c r="S69" s="69">
        <v>0</v>
      </c>
      <c r="T69" s="190">
        <v>2000000</v>
      </c>
      <c r="U69" s="190">
        <v>50000</v>
      </c>
      <c r="V69" s="190">
        <v>1950000</v>
      </c>
      <c r="W69" s="190">
        <v>2008938</v>
      </c>
      <c r="X69" s="190">
        <v>1868868</v>
      </c>
      <c r="Y69" s="190">
        <v>0</v>
      </c>
      <c r="Z69" s="190">
        <v>0</v>
      </c>
      <c r="AA69" s="190">
        <v>0</v>
      </c>
      <c r="AB69" s="190">
        <v>1868868</v>
      </c>
      <c r="AC69" s="190">
        <v>1862040</v>
      </c>
      <c r="AD69" s="186">
        <f t="shared" si="45"/>
        <v>0.95489230769230771</v>
      </c>
      <c r="AE69" s="69">
        <f t="shared" si="46"/>
        <v>1</v>
      </c>
      <c r="AF69" s="190">
        <v>2110</v>
      </c>
      <c r="AG69" s="190">
        <v>8938</v>
      </c>
      <c r="AH69" s="69">
        <v>85</v>
      </c>
      <c r="AI69" s="69">
        <v>25</v>
      </c>
      <c r="AJ69" s="69">
        <v>0</v>
      </c>
      <c r="AK69" s="69">
        <v>0</v>
      </c>
      <c r="AL69" s="80">
        <v>11450</v>
      </c>
      <c r="AM69" s="80">
        <v>0</v>
      </c>
      <c r="AN69" s="69">
        <v>30</v>
      </c>
      <c r="AO69" s="69">
        <v>0</v>
      </c>
      <c r="AP69" s="80">
        <v>0</v>
      </c>
      <c r="AQ69" s="80">
        <v>0</v>
      </c>
      <c r="AR69" s="69">
        <v>0</v>
      </c>
      <c r="AS69" s="69">
        <v>0</v>
      </c>
      <c r="AT69" s="80">
        <v>0</v>
      </c>
      <c r="AU69" s="80">
        <v>0</v>
      </c>
      <c r="AV69" s="69">
        <v>0</v>
      </c>
      <c r="AW69" s="69">
        <v>0</v>
      </c>
      <c r="AX69" s="80">
        <v>0</v>
      </c>
      <c r="AY69" s="80">
        <v>0</v>
      </c>
      <c r="AZ69" s="69">
        <v>0</v>
      </c>
      <c r="BA69" s="69">
        <v>0</v>
      </c>
      <c r="BB69" s="80">
        <v>0</v>
      </c>
      <c r="BC69" s="80">
        <v>0</v>
      </c>
      <c r="BD69" s="69">
        <v>0</v>
      </c>
      <c r="BE69" s="69">
        <v>0</v>
      </c>
      <c r="BF69" s="80">
        <v>0</v>
      </c>
      <c r="BG69" s="80">
        <v>0</v>
      </c>
      <c r="BH69" s="69">
        <v>0</v>
      </c>
      <c r="BI69" s="69">
        <v>0</v>
      </c>
      <c r="BJ69" s="80">
        <v>0</v>
      </c>
      <c r="BK69" s="80">
        <v>0</v>
      </c>
      <c r="BL69" s="69">
        <v>0</v>
      </c>
      <c r="BM69" s="69">
        <v>0</v>
      </c>
      <c r="BN69" s="80">
        <v>0</v>
      </c>
      <c r="BO69" s="80">
        <v>0</v>
      </c>
      <c r="BP69" s="69">
        <v>0</v>
      </c>
      <c r="BQ69" s="69">
        <v>0</v>
      </c>
      <c r="BR69" s="80">
        <v>0</v>
      </c>
      <c r="BS69" s="80">
        <v>0</v>
      </c>
      <c r="BT69" s="69">
        <v>0</v>
      </c>
      <c r="BU69" s="69">
        <v>0</v>
      </c>
      <c r="BV69" s="80">
        <v>0</v>
      </c>
      <c r="BW69" s="80">
        <v>0</v>
      </c>
      <c r="BX69" s="69">
        <v>0</v>
      </c>
      <c r="BY69" s="69">
        <v>0</v>
      </c>
      <c r="BZ69" s="80">
        <v>0</v>
      </c>
      <c r="CA69" s="80">
        <v>0</v>
      </c>
      <c r="CB69" s="69">
        <v>0</v>
      </c>
      <c r="CC69" s="69">
        <v>0</v>
      </c>
      <c r="CD69" s="80">
        <v>0</v>
      </c>
      <c r="CE69" s="80">
        <v>0</v>
      </c>
      <c r="CF69" s="69">
        <v>0</v>
      </c>
      <c r="CG69" s="69">
        <v>0</v>
      </c>
      <c r="CH69" s="80">
        <v>0</v>
      </c>
      <c r="CI69" s="80">
        <v>0</v>
      </c>
      <c r="CJ69" s="69">
        <v>30</v>
      </c>
      <c r="CK69" s="69">
        <v>0</v>
      </c>
      <c r="CL69" s="80">
        <v>11450</v>
      </c>
      <c r="CM69" s="80">
        <v>0</v>
      </c>
      <c r="CN69" s="67" t="s">
        <v>412</v>
      </c>
      <c r="CO69" s="67" t="s">
        <v>413</v>
      </c>
      <c r="CP69" s="67" t="s">
        <v>318</v>
      </c>
      <c r="CQ69" s="67" t="s">
        <v>318</v>
      </c>
      <c r="CR69" s="67" t="s">
        <v>318</v>
      </c>
      <c r="CS69" s="67" t="s">
        <v>318</v>
      </c>
      <c r="CT69" s="68">
        <v>45131</v>
      </c>
      <c r="CU69" s="67" t="s">
        <v>466</v>
      </c>
      <c r="CV69" s="67" t="s">
        <v>467</v>
      </c>
      <c r="CW69" s="68" t="s">
        <v>168</v>
      </c>
      <c r="CX69" s="68">
        <v>45077</v>
      </c>
      <c r="CY69" s="67" t="s">
        <v>464</v>
      </c>
      <c r="CZ69" s="67" t="s">
        <v>468</v>
      </c>
      <c r="DA69" s="67" t="s">
        <v>492</v>
      </c>
      <c r="DB69" s="81">
        <v>2421037.86</v>
      </c>
      <c r="DC69" s="67"/>
      <c r="DD69" s="67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</row>
    <row r="70" spans="2:1477" s="69" customFormat="1">
      <c r="B70" s="67" t="s">
        <v>3</v>
      </c>
      <c r="C70" s="67" t="s">
        <v>239</v>
      </c>
      <c r="D70" s="67" t="s">
        <v>240</v>
      </c>
      <c r="E70" s="68">
        <v>44587</v>
      </c>
      <c r="F70" s="67" t="s">
        <v>470</v>
      </c>
      <c r="G70" s="67" t="s">
        <v>472</v>
      </c>
      <c r="H70" s="187">
        <v>2</v>
      </c>
      <c r="I70" s="69">
        <v>1</v>
      </c>
      <c r="J70" s="69">
        <v>178</v>
      </c>
      <c r="K70" s="69">
        <v>274</v>
      </c>
      <c r="L70" s="69">
        <v>274</v>
      </c>
      <c r="M70" s="186">
        <f t="shared" si="43"/>
        <v>1</v>
      </c>
      <c r="N70" s="69">
        <f t="shared" si="44"/>
        <v>1</v>
      </c>
      <c r="O70" s="69">
        <v>0</v>
      </c>
      <c r="P70" s="69">
        <v>0</v>
      </c>
      <c r="Q70" s="69">
        <v>0</v>
      </c>
      <c r="R70" s="69">
        <v>96</v>
      </c>
      <c r="S70" s="69">
        <v>0</v>
      </c>
      <c r="T70" s="190">
        <v>957661</v>
      </c>
      <c r="U70" s="190">
        <v>40792</v>
      </c>
      <c r="V70" s="190">
        <v>916869</v>
      </c>
      <c r="W70" s="190">
        <v>958736</v>
      </c>
      <c r="X70" s="190">
        <v>900445</v>
      </c>
      <c r="Y70" s="190">
        <v>0</v>
      </c>
      <c r="Z70" s="190">
        <v>0</v>
      </c>
      <c r="AA70" s="190">
        <v>0</v>
      </c>
      <c r="AB70" s="190">
        <v>900445</v>
      </c>
      <c r="AC70" s="190">
        <v>899370</v>
      </c>
      <c r="AD70" s="186">
        <f t="shared" si="45"/>
        <v>0.98091439453182516</v>
      </c>
      <c r="AE70" s="69">
        <f t="shared" si="46"/>
        <v>1</v>
      </c>
      <c r="AF70" s="190">
        <v>0</v>
      </c>
      <c r="AG70" s="190">
        <v>1075</v>
      </c>
      <c r="AH70" s="69">
        <v>72</v>
      </c>
      <c r="AI70" s="69">
        <v>24</v>
      </c>
      <c r="AJ70" s="69">
        <v>0</v>
      </c>
      <c r="AK70" s="69">
        <v>0</v>
      </c>
      <c r="AL70" s="80">
        <v>0</v>
      </c>
      <c r="AM70" s="80">
        <v>0</v>
      </c>
      <c r="AN70" s="69">
        <v>0</v>
      </c>
      <c r="AO70" s="69">
        <v>0</v>
      </c>
      <c r="AP70" s="80">
        <v>8111</v>
      </c>
      <c r="AQ70" s="80">
        <v>0</v>
      </c>
      <c r="AR70" s="69">
        <v>0</v>
      </c>
      <c r="AS70" s="69">
        <v>0</v>
      </c>
      <c r="AT70" s="80">
        <v>0</v>
      </c>
      <c r="AU70" s="80">
        <v>0</v>
      </c>
      <c r="AV70" s="69">
        <v>0</v>
      </c>
      <c r="AW70" s="69">
        <v>0</v>
      </c>
      <c r="AX70" s="80">
        <v>0</v>
      </c>
      <c r="AY70" s="80">
        <v>0</v>
      </c>
      <c r="AZ70" s="69">
        <v>0</v>
      </c>
      <c r="BA70" s="69">
        <v>0</v>
      </c>
      <c r="BB70" s="80">
        <v>0</v>
      </c>
      <c r="BC70" s="80">
        <v>0</v>
      </c>
      <c r="BD70" s="69">
        <v>0</v>
      </c>
      <c r="BE70" s="69">
        <v>0</v>
      </c>
      <c r="BF70" s="80">
        <v>0</v>
      </c>
      <c r="BG70" s="80">
        <v>0</v>
      </c>
      <c r="BH70" s="69">
        <v>0</v>
      </c>
      <c r="BI70" s="69">
        <v>0</v>
      </c>
      <c r="BJ70" s="80">
        <v>0</v>
      </c>
      <c r="BK70" s="80">
        <v>0</v>
      </c>
      <c r="BL70" s="69">
        <v>0</v>
      </c>
      <c r="BM70" s="69">
        <v>0</v>
      </c>
      <c r="BN70" s="80">
        <v>0</v>
      </c>
      <c r="BO70" s="80">
        <v>0</v>
      </c>
      <c r="BP70" s="69">
        <v>0</v>
      </c>
      <c r="BQ70" s="69">
        <v>0</v>
      </c>
      <c r="BR70" s="80">
        <v>0</v>
      </c>
      <c r="BS70" s="80">
        <v>0</v>
      </c>
      <c r="BT70" s="69">
        <v>0</v>
      </c>
      <c r="BU70" s="69">
        <v>0</v>
      </c>
      <c r="BV70" s="80">
        <v>0</v>
      </c>
      <c r="BW70" s="80">
        <v>0</v>
      </c>
      <c r="BX70" s="69">
        <v>0</v>
      </c>
      <c r="BY70" s="69">
        <v>0</v>
      </c>
      <c r="BZ70" s="80">
        <v>0</v>
      </c>
      <c r="CA70" s="80">
        <v>0</v>
      </c>
      <c r="CB70" s="69">
        <v>0</v>
      </c>
      <c r="CC70" s="69">
        <v>0</v>
      </c>
      <c r="CD70" s="80">
        <v>0</v>
      </c>
      <c r="CE70" s="80">
        <v>0</v>
      </c>
      <c r="CF70" s="69">
        <v>0</v>
      </c>
      <c r="CG70" s="69">
        <v>0</v>
      </c>
      <c r="CH70" s="80">
        <v>0</v>
      </c>
      <c r="CI70" s="80">
        <v>0</v>
      </c>
      <c r="CJ70" s="69">
        <v>0</v>
      </c>
      <c r="CK70" s="69">
        <v>0</v>
      </c>
      <c r="CL70" s="80">
        <v>8111</v>
      </c>
      <c r="CM70" s="80">
        <v>0</v>
      </c>
      <c r="CN70" s="67" t="s">
        <v>414</v>
      </c>
      <c r="CO70" s="67" t="s">
        <v>415</v>
      </c>
      <c r="CP70" s="67" t="s">
        <v>318</v>
      </c>
      <c r="CQ70" s="67" t="s">
        <v>318</v>
      </c>
      <c r="CR70" s="67" t="s">
        <v>318</v>
      </c>
      <c r="CS70" s="67" t="s">
        <v>318</v>
      </c>
      <c r="CT70" s="68">
        <v>45113</v>
      </c>
      <c r="CU70" s="67" t="s">
        <v>466</v>
      </c>
      <c r="CV70" s="67" t="s">
        <v>467</v>
      </c>
      <c r="CW70" s="68" t="s">
        <v>168</v>
      </c>
      <c r="CX70" s="68">
        <v>45057</v>
      </c>
      <c r="CY70" s="67" t="s">
        <v>464</v>
      </c>
      <c r="CZ70" s="67" t="s">
        <v>468</v>
      </c>
      <c r="DA70" s="67" t="s">
        <v>493</v>
      </c>
      <c r="DB70" s="81">
        <v>927528.71</v>
      </c>
      <c r="DC70" s="67"/>
      <c r="DD70" s="67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</row>
    <row r="71" spans="2:1477" s="69" customFormat="1">
      <c r="B71" s="67" t="s">
        <v>3</v>
      </c>
      <c r="C71" s="67" t="s">
        <v>301</v>
      </c>
      <c r="D71" s="67" t="s">
        <v>302</v>
      </c>
      <c r="E71" s="68">
        <v>44650</v>
      </c>
      <c r="F71" s="67" t="s">
        <v>470</v>
      </c>
      <c r="G71" s="67" t="s">
        <v>472</v>
      </c>
      <c r="H71" s="187">
        <v>3</v>
      </c>
      <c r="I71" s="69">
        <v>1</v>
      </c>
      <c r="J71" s="69">
        <v>222</v>
      </c>
      <c r="K71" s="69">
        <v>287</v>
      </c>
      <c r="L71" s="69">
        <v>287</v>
      </c>
      <c r="M71" s="186">
        <f t="shared" si="43"/>
        <v>1</v>
      </c>
      <c r="N71" s="69">
        <f t="shared" si="44"/>
        <v>1</v>
      </c>
      <c r="O71" s="69">
        <v>0</v>
      </c>
      <c r="P71" s="69">
        <v>0</v>
      </c>
      <c r="Q71" s="69">
        <v>0</v>
      </c>
      <c r="R71" s="69">
        <v>65</v>
      </c>
      <c r="S71" s="69">
        <v>0</v>
      </c>
      <c r="T71" s="190">
        <v>1967721</v>
      </c>
      <c r="U71" s="190">
        <v>50000</v>
      </c>
      <c r="V71" s="190">
        <v>1917721</v>
      </c>
      <c r="W71" s="190">
        <v>1967721</v>
      </c>
      <c r="X71" s="190">
        <v>1856962</v>
      </c>
      <c r="Y71" s="190">
        <v>0</v>
      </c>
      <c r="Z71" s="190">
        <v>0</v>
      </c>
      <c r="AA71" s="190">
        <v>0</v>
      </c>
      <c r="AB71" s="190">
        <v>1856962</v>
      </c>
      <c r="AC71" s="190">
        <v>1856374</v>
      </c>
      <c r="AD71" s="186">
        <f t="shared" si="45"/>
        <v>0.96801046659029133</v>
      </c>
      <c r="AE71" s="69">
        <f t="shared" si="46"/>
        <v>1</v>
      </c>
      <c r="AF71" s="190">
        <v>2046</v>
      </c>
      <c r="AG71" s="190">
        <v>2634</v>
      </c>
      <c r="AH71" s="69">
        <v>47</v>
      </c>
      <c r="AI71" s="69">
        <v>18</v>
      </c>
      <c r="AJ71" s="69">
        <v>0</v>
      </c>
      <c r="AK71" s="69">
        <v>0</v>
      </c>
      <c r="AL71" s="80">
        <v>0</v>
      </c>
      <c r="AM71" s="80">
        <v>0</v>
      </c>
      <c r="AN71" s="69">
        <v>0</v>
      </c>
      <c r="AO71" s="69">
        <v>0</v>
      </c>
      <c r="AP71" s="80">
        <v>6840</v>
      </c>
      <c r="AQ71" s="80">
        <v>0</v>
      </c>
      <c r="AR71" s="69">
        <v>0</v>
      </c>
      <c r="AS71" s="69">
        <v>0</v>
      </c>
      <c r="AT71" s="80">
        <v>0</v>
      </c>
      <c r="AU71" s="80">
        <v>0</v>
      </c>
      <c r="AV71" s="69">
        <v>0</v>
      </c>
      <c r="AW71" s="69">
        <v>0</v>
      </c>
      <c r="AX71" s="80">
        <v>0</v>
      </c>
      <c r="AY71" s="80">
        <v>0</v>
      </c>
      <c r="AZ71" s="69">
        <v>0</v>
      </c>
      <c r="BA71" s="69">
        <v>0</v>
      </c>
      <c r="BB71" s="80">
        <v>0</v>
      </c>
      <c r="BC71" s="80">
        <v>0</v>
      </c>
      <c r="BD71" s="69">
        <v>0</v>
      </c>
      <c r="BE71" s="69">
        <v>0</v>
      </c>
      <c r="BF71" s="80">
        <v>0</v>
      </c>
      <c r="BG71" s="80">
        <v>0</v>
      </c>
      <c r="BH71" s="69">
        <v>0</v>
      </c>
      <c r="BI71" s="69">
        <v>0</v>
      </c>
      <c r="BJ71" s="80">
        <v>0</v>
      </c>
      <c r="BK71" s="80">
        <v>0</v>
      </c>
      <c r="BL71" s="69">
        <v>0</v>
      </c>
      <c r="BM71" s="69">
        <v>0</v>
      </c>
      <c r="BN71" s="80">
        <v>0</v>
      </c>
      <c r="BO71" s="80">
        <v>0</v>
      </c>
      <c r="BP71" s="69">
        <v>0</v>
      </c>
      <c r="BQ71" s="69">
        <v>0</v>
      </c>
      <c r="BR71" s="80">
        <v>0</v>
      </c>
      <c r="BS71" s="80">
        <v>0</v>
      </c>
      <c r="BT71" s="69">
        <v>0</v>
      </c>
      <c r="BU71" s="69">
        <v>0</v>
      </c>
      <c r="BV71" s="80">
        <v>0</v>
      </c>
      <c r="BW71" s="80">
        <v>0</v>
      </c>
      <c r="BX71" s="69">
        <v>0</v>
      </c>
      <c r="BY71" s="69">
        <v>0</v>
      </c>
      <c r="BZ71" s="80">
        <v>0</v>
      </c>
      <c r="CA71" s="80">
        <v>0</v>
      </c>
      <c r="CB71" s="69">
        <v>0</v>
      </c>
      <c r="CC71" s="69">
        <v>0</v>
      </c>
      <c r="CD71" s="80">
        <v>0</v>
      </c>
      <c r="CE71" s="80">
        <v>0</v>
      </c>
      <c r="CF71" s="69">
        <v>0</v>
      </c>
      <c r="CG71" s="69">
        <v>0</v>
      </c>
      <c r="CH71" s="80">
        <v>0</v>
      </c>
      <c r="CI71" s="80">
        <v>0</v>
      </c>
      <c r="CJ71" s="69">
        <v>0</v>
      </c>
      <c r="CK71" s="69">
        <v>0</v>
      </c>
      <c r="CL71" s="80">
        <v>6840</v>
      </c>
      <c r="CM71" s="80">
        <v>0</v>
      </c>
      <c r="CN71" s="67" t="s">
        <v>416</v>
      </c>
      <c r="CO71" s="67" t="s">
        <v>417</v>
      </c>
      <c r="CP71" s="67" t="s">
        <v>318</v>
      </c>
      <c r="CQ71" s="67" t="s">
        <v>318</v>
      </c>
      <c r="CR71" s="67" t="s">
        <v>318</v>
      </c>
      <c r="CS71" s="67" t="s">
        <v>318</v>
      </c>
      <c r="CT71" s="68">
        <v>45187</v>
      </c>
      <c r="CU71" s="67" t="s">
        <v>466</v>
      </c>
      <c r="CV71" s="67" t="s">
        <v>467</v>
      </c>
      <c r="CW71" s="68" t="s">
        <v>168</v>
      </c>
      <c r="CX71" s="68">
        <v>45046</v>
      </c>
      <c r="CY71" s="67" t="s">
        <v>464</v>
      </c>
      <c r="CZ71" s="67" t="s">
        <v>468</v>
      </c>
      <c r="DA71" s="67" t="s">
        <v>492</v>
      </c>
      <c r="DB71" s="81">
        <v>2135578.09</v>
      </c>
      <c r="DC71" s="67"/>
      <c r="DD71" s="67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</row>
    <row r="72" spans="2:1477" s="69" customFormat="1">
      <c r="B72" s="67" t="s">
        <v>3</v>
      </c>
      <c r="C72" s="67" t="s">
        <v>241</v>
      </c>
      <c r="D72" s="67" t="s">
        <v>242</v>
      </c>
      <c r="E72" s="68">
        <v>44678</v>
      </c>
      <c r="F72" s="67" t="s">
        <v>464</v>
      </c>
      <c r="G72" s="67" t="s">
        <v>472</v>
      </c>
      <c r="H72" s="187">
        <v>2</v>
      </c>
      <c r="I72" s="69">
        <v>3</v>
      </c>
      <c r="J72" s="69">
        <v>227</v>
      </c>
      <c r="K72" s="69">
        <v>321</v>
      </c>
      <c r="L72" s="69">
        <v>321</v>
      </c>
      <c r="M72" s="186">
        <f t="shared" si="43"/>
        <v>1.0484581497797356</v>
      </c>
      <c r="N72" s="69">
        <f t="shared" si="44"/>
        <v>1</v>
      </c>
      <c r="O72" s="69">
        <v>0</v>
      </c>
      <c r="P72" s="69">
        <v>0</v>
      </c>
      <c r="Q72" s="69">
        <v>0</v>
      </c>
      <c r="R72" s="69">
        <v>94</v>
      </c>
      <c r="S72" s="69">
        <v>0</v>
      </c>
      <c r="T72" s="190">
        <v>4491996</v>
      </c>
      <c r="U72" s="190">
        <v>50000</v>
      </c>
      <c r="V72" s="190">
        <v>4441996</v>
      </c>
      <c r="W72" s="190">
        <v>4563991</v>
      </c>
      <c r="X72" s="190">
        <v>4393362</v>
      </c>
      <c r="Y72" s="190">
        <v>0</v>
      </c>
      <c r="Z72" s="190">
        <v>0</v>
      </c>
      <c r="AA72" s="190">
        <v>0</v>
      </c>
      <c r="AB72" s="190">
        <v>4393362</v>
      </c>
      <c r="AC72" s="190">
        <v>4376466</v>
      </c>
      <c r="AD72" s="186">
        <f t="shared" si="45"/>
        <v>0.98524762291546408</v>
      </c>
      <c r="AE72" s="69">
        <f t="shared" si="46"/>
        <v>1</v>
      </c>
      <c r="AF72" s="190">
        <v>-6110</v>
      </c>
      <c r="AG72" s="190">
        <v>71995</v>
      </c>
      <c r="AH72" s="69">
        <v>57</v>
      </c>
      <c r="AI72" s="69">
        <v>26</v>
      </c>
      <c r="AJ72" s="69">
        <v>0</v>
      </c>
      <c r="AK72" s="69">
        <v>0</v>
      </c>
      <c r="AL72" s="80">
        <v>0</v>
      </c>
      <c r="AM72" s="80">
        <v>0</v>
      </c>
      <c r="AN72" s="69">
        <v>0</v>
      </c>
      <c r="AO72" s="69">
        <v>0</v>
      </c>
      <c r="AP72" s="80">
        <v>86648</v>
      </c>
      <c r="AQ72" s="80">
        <v>0</v>
      </c>
      <c r="AR72" s="69">
        <v>0</v>
      </c>
      <c r="AS72" s="69">
        <v>0</v>
      </c>
      <c r="AT72" s="80">
        <v>0</v>
      </c>
      <c r="AU72" s="80">
        <v>0</v>
      </c>
      <c r="AV72" s="69">
        <v>0</v>
      </c>
      <c r="AW72" s="69">
        <v>0</v>
      </c>
      <c r="AX72" s="80">
        <v>0</v>
      </c>
      <c r="AY72" s="80">
        <v>0</v>
      </c>
      <c r="AZ72" s="69">
        <v>0</v>
      </c>
      <c r="BA72" s="69">
        <v>0</v>
      </c>
      <c r="BB72" s="80">
        <v>0</v>
      </c>
      <c r="BC72" s="80">
        <v>0</v>
      </c>
      <c r="BD72" s="69">
        <v>0</v>
      </c>
      <c r="BE72" s="69">
        <v>0</v>
      </c>
      <c r="BF72" s="80">
        <v>-51997</v>
      </c>
      <c r="BG72" s="80">
        <v>0</v>
      </c>
      <c r="BH72" s="69">
        <v>0</v>
      </c>
      <c r="BI72" s="69">
        <v>0</v>
      </c>
      <c r="BJ72" s="80">
        <v>5237</v>
      </c>
      <c r="BK72" s="80">
        <v>0</v>
      </c>
      <c r="BL72" s="69">
        <v>0</v>
      </c>
      <c r="BM72" s="69">
        <v>0</v>
      </c>
      <c r="BN72" s="80">
        <v>0</v>
      </c>
      <c r="BO72" s="80">
        <v>0</v>
      </c>
      <c r="BP72" s="69">
        <v>0</v>
      </c>
      <c r="BQ72" s="69">
        <v>0</v>
      </c>
      <c r="BR72" s="80">
        <v>0</v>
      </c>
      <c r="BS72" s="80">
        <v>0</v>
      </c>
      <c r="BT72" s="69">
        <v>0</v>
      </c>
      <c r="BU72" s="69">
        <v>0</v>
      </c>
      <c r="BV72" s="80">
        <v>33274</v>
      </c>
      <c r="BW72" s="80">
        <v>33274</v>
      </c>
      <c r="BX72" s="69">
        <v>0</v>
      </c>
      <c r="BY72" s="69">
        <v>0</v>
      </c>
      <c r="BZ72" s="80">
        <v>0</v>
      </c>
      <c r="CA72" s="80">
        <v>0</v>
      </c>
      <c r="CB72" s="69">
        <v>11</v>
      </c>
      <c r="CC72" s="69">
        <v>0</v>
      </c>
      <c r="CD72" s="80">
        <v>0</v>
      </c>
      <c r="CE72" s="80">
        <v>0</v>
      </c>
      <c r="CF72" s="69">
        <v>0</v>
      </c>
      <c r="CG72" s="69">
        <v>0</v>
      </c>
      <c r="CH72" s="80">
        <v>0</v>
      </c>
      <c r="CI72" s="80">
        <v>0</v>
      </c>
      <c r="CJ72" s="69">
        <v>11</v>
      </c>
      <c r="CK72" s="69">
        <v>0</v>
      </c>
      <c r="CL72" s="80">
        <v>73161</v>
      </c>
      <c r="CM72" s="80">
        <v>33274</v>
      </c>
      <c r="CN72" s="67" t="s">
        <v>418</v>
      </c>
      <c r="CO72" s="67" t="s">
        <v>419</v>
      </c>
      <c r="CP72" s="67" t="s">
        <v>318</v>
      </c>
      <c r="CQ72" s="67" t="s">
        <v>318</v>
      </c>
      <c r="CR72" s="67" t="s">
        <v>318</v>
      </c>
      <c r="CS72" s="67" t="s">
        <v>318</v>
      </c>
      <c r="CT72" s="68">
        <v>45184</v>
      </c>
      <c r="CU72" s="67" t="s">
        <v>466</v>
      </c>
      <c r="CV72" s="67" t="s">
        <v>467</v>
      </c>
      <c r="CW72" s="68" t="s">
        <v>168</v>
      </c>
      <c r="CX72" s="68">
        <v>45091</v>
      </c>
      <c r="CY72" s="67" t="s">
        <v>464</v>
      </c>
      <c r="CZ72" s="67" t="s">
        <v>468</v>
      </c>
      <c r="DA72" s="67" t="s">
        <v>493</v>
      </c>
      <c r="DB72" s="81">
        <v>4062646.65</v>
      </c>
      <c r="DC72" s="67"/>
      <c r="DD72" s="67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</row>
    <row r="73" spans="2:1477" s="5" customFormat="1" ht="12.75" thickBot="1">
      <c r="B73" s="75"/>
      <c r="C73" s="75"/>
      <c r="D73" s="75"/>
      <c r="E73" s="68"/>
      <c r="F73" s="75"/>
      <c r="G73" s="75"/>
      <c r="H73" s="187"/>
      <c r="I73" s="76"/>
      <c r="J73" s="76"/>
      <c r="K73" s="76"/>
      <c r="L73" s="76"/>
      <c r="M73" s="140"/>
      <c r="N73" s="69"/>
      <c r="O73" s="76"/>
      <c r="P73" s="76"/>
      <c r="Q73" s="76"/>
      <c r="R73" s="76"/>
      <c r="S73" s="76"/>
      <c r="T73" s="77"/>
      <c r="U73" s="77"/>
      <c r="V73" s="77"/>
      <c r="W73" s="77"/>
      <c r="X73" s="77"/>
      <c r="Y73" s="190"/>
      <c r="Z73" s="190"/>
      <c r="AA73" s="190"/>
      <c r="AB73" s="190"/>
      <c r="AC73" s="190"/>
      <c r="AD73" s="140"/>
      <c r="AE73" s="69"/>
      <c r="AF73" s="190"/>
      <c r="AG73" s="190"/>
      <c r="AH73" s="76"/>
      <c r="AI73" s="76"/>
      <c r="AJ73" s="78"/>
      <c r="AK73" s="78"/>
      <c r="AL73" s="80"/>
      <c r="AM73" s="80"/>
      <c r="AN73" s="78"/>
      <c r="AO73" s="78"/>
      <c r="AP73" s="80"/>
      <c r="AQ73" s="80"/>
      <c r="AR73" s="78"/>
      <c r="AS73" s="78"/>
      <c r="AT73" s="80"/>
      <c r="AU73" s="80"/>
      <c r="AV73" s="78"/>
      <c r="AW73" s="78"/>
      <c r="AX73" s="80"/>
      <c r="AY73" s="80"/>
      <c r="AZ73" s="78"/>
      <c r="BA73" s="78"/>
      <c r="BB73" s="80"/>
      <c r="BC73" s="80"/>
      <c r="BD73" s="78"/>
      <c r="BE73" s="78"/>
      <c r="BF73" s="80"/>
      <c r="BG73" s="80"/>
      <c r="BH73" s="78"/>
      <c r="BI73" s="78"/>
      <c r="BJ73" s="80"/>
      <c r="BK73" s="80"/>
      <c r="BL73" s="78"/>
      <c r="BM73" s="78"/>
      <c r="BN73" s="80"/>
      <c r="BO73" s="80"/>
      <c r="BP73" s="78"/>
      <c r="BQ73" s="78"/>
      <c r="BR73" s="80"/>
      <c r="BS73" s="80"/>
      <c r="BT73" s="78"/>
      <c r="BU73" s="78"/>
      <c r="BV73" s="80"/>
      <c r="BW73" s="80"/>
      <c r="BX73" s="78"/>
      <c r="BY73" s="78"/>
      <c r="BZ73" s="80"/>
      <c r="CA73" s="80"/>
      <c r="CB73" s="78"/>
      <c r="CC73" s="78"/>
      <c r="CD73" s="80"/>
      <c r="CE73" s="80"/>
      <c r="CF73" s="78"/>
      <c r="CG73" s="78"/>
      <c r="CH73" s="80"/>
      <c r="CI73" s="80"/>
      <c r="CJ73" s="78"/>
      <c r="CK73" s="78"/>
      <c r="CL73" s="80"/>
      <c r="CM73" s="80"/>
      <c r="CN73" s="79"/>
      <c r="CO73" s="79"/>
      <c r="CP73" s="79"/>
      <c r="CQ73" s="79"/>
      <c r="CR73" s="79"/>
      <c r="CS73" s="79"/>
      <c r="CT73" s="68"/>
      <c r="CU73" s="75"/>
      <c r="CV73" s="75"/>
      <c r="CW73" s="68"/>
      <c r="CX73" s="68"/>
      <c r="CY73" s="75"/>
      <c r="CZ73" s="75"/>
      <c r="DA73" s="75"/>
      <c r="DB73" s="77"/>
      <c r="DC73" s="76"/>
      <c r="DD73" s="211"/>
    </row>
    <row r="74" spans="2:1477" s="6" customFormat="1" ht="24" customHeight="1" thickTop="1">
      <c r="B74" s="257" t="s">
        <v>515</v>
      </c>
      <c r="C74" s="258"/>
      <c r="D74" s="259"/>
      <c r="E74" s="110"/>
      <c r="F74" s="111"/>
      <c r="G74" s="159">
        <f>IF(B67="","",ROWS(B67:B73)-1)</f>
        <v>6</v>
      </c>
      <c r="H74" s="112">
        <f>SUM(H67:H73)</f>
        <v>13</v>
      </c>
      <c r="I74" s="112">
        <f>SUM(I67:I73)</f>
        <v>11</v>
      </c>
      <c r="J74" s="112">
        <f>SUM(J67:J73)</f>
        <v>1418</v>
      </c>
      <c r="K74" s="112">
        <f>SUM(K67:K73)</f>
        <v>2196</v>
      </c>
      <c r="L74" s="112">
        <f>SUM(L67:L73)</f>
        <v>2190</v>
      </c>
      <c r="M74" s="142">
        <f>IF(G74="",0,N74/G74)</f>
        <v>1</v>
      </c>
      <c r="N74" s="112">
        <f t="shared" ref="N74:AC74" si="47">SUM(N67:N73)</f>
        <v>6</v>
      </c>
      <c r="O74" s="112">
        <f t="shared" si="47"/>
        <v>6</v>
      </c>
      <c r="P74" s="113">
        <f t="shared" si="47"/>
        <v>0</v>
      </c>
      <c r="Q74" s="113">
        <f t="shared" si="47"/>
        <v>0</v>
      </c>
      <c r="R74" s="112">
        <f t="shared" si="47"/>
        <v>778</v>
      </c>
      <c r="S74" s="112">
        <f t="shared" si="47"/>
        <v>0</v>
      </c>
      <c r="T74" s="114">
        <f t="shared" si="47"/>
        <v>16502269</v>
      </c>
      <c r="U74" s="114">
        <f t="shared" si="47"/>
        <v>290792</v>
      </c>
      <c r="V74" s="114">
        <f t="shared" si="47"/>
        <v>16211477</v>
      </c>
      <c r="W74" s="114">
        <f t="shared" si="47"/>
        <v>16880717</v>
      </c>
      <c r="X74" s="114">
        <f t="shared" si="47"/>
        <v>16082131</v>
      </c>
      <c r="Y74" s="114">
        <f t="shared" si="47"/>
        <v>0</v>
      </c>
      <c r="Z74" s="114">
        <f t="shared" si="47"/>
        <v>0</v>
      </c>
      <c r="AA74" s="114">
        <f t="shared" si="47"/>
        <v>0</v>
      </c>
      <c r="AB74" s="114">
        <f t="shared" si="47"/>
        <v>16082131</v>
      </c>
      <c r="AC74" s="114">
        <f t="shared" si="47"/>
        <v>16212062</v>
      </c>
      <c r="AD74" s="142">
        <f>IF(G74="",0,AE74/G74)</f>
        <v>1</v>
      </c>
      <c r="AE74" s="144">
        <f t="shared" ref="AE74:CM74" si="48">SUM(AE67:AE73)</f>
        <v>6</v>
      </c>
      <c r="AF74" s="114">
        <f t="shared" si="48"/>
        <v>153364</v>
      </c>
      <c r="AG74" s="114">
        <f t="shared" si="48"/>
        <v>381082</v>
      </c>
      <c r="AH74" s="115">
        <f t="shared" si="48"/>
        <v>581</v>
      </c>
      <c r="AI74" s="115">
        <f t="shared" si="48"/>
        <v>156</v>
      </c>
      <c r="AJ74" s="115">
        <f t="shared" si="48"/>
        <v>0</v>
      </c>
      <c r="AK74" s="115">
        <f t="shared" si="48"/>
        <v>0</v>
      </c>
      <c r="AL74" s="114">
        <f t="shared" si="48"/>
        <v>9356</v>
      </c>
      <c r="AM74" s="114">
        <f t="shared" si="48"/>
        <v>0</v>
      </c>
      <c r="AN74" s="115">
        <f t="shared" si="48"/>
        <v>30</v>
      </c>
      <c r="AO74" s="115">
        <f t="shared" si="48"/>
        <v>0</v>
      </c>
      <c r="AP74" s="114">
        <f t="shared" si="48"/>
        <v>460217</v>
      </c>
      <c r="AQ74" s="114">
        <f t="shared" si="48"/>
        <v>0</v>
      </c>
      <c r="AR74" s="115">
        <f t="shared" si="48"/>
        <v>0</v>
      </c>
      <c r="AS74" s="115">
        <f t="shared" si="48"/>
        <v>0</v>
      </c>
      <c r="AT74" s="114">
        <f t="shared" si="48"/>
        <v>0</v>
      </c>
      <c r="AU74" s="114">
        <f t="shared" si="48"/>
        <v>0</v>
      </c>
      <c r="AV74" s="115">
        <f t="shared" si="48"/>
        <v>0</v>
      </c>
      <c r="AW74" s="115">
        <f t="shared" si="48"/>
        <v>0</v>
      </c>
      <c r="AX74" s="114">
        <f t="shared" si="48"/>
        <v>0</v>
      </c>
      <c r="AY74" s="114">
        <f t="shared" si="48"/>
        <v>0</v>
      </c>
      <c r="AZ74" s="115">
        <f t="shared" si="48"/>
        <v>0</v>
      </c>
      <c r="BA74" s="115">
        <f t="shared" si="48"/>
        <v>0</v>
      </c>
      <c r="BB74" s="114">
        <f t="shared" si="48"/>
        <v>0</v>
      </c>
      <c r="BC74" s="114">
        <f t="shared" si="48"/>
        <v>0</v>
      </c>
      <c r="BD74" s="115">
        <f t="shared" si="48"/>
        <v>0</v>
      </c>
      <c r="BE74" s="115">
        <f t="shared" si="48"/>
        <v>0</v>
      </c>
      <c r="BF74" s="114">
        <f t="shared" si="48"/>
        <v>-51997</v>
      </c>
      <c r="BG74" s="114">
        <f t="shared" si="48"/>
        <v>0</v>
      </c>
      <c r="BH74" s="115">
        <f t="shared" si="48"/>
        <v>0</v>
      </c>
      <c r="BI74" s="115">
        <f t="shared" si="48"/>
        <v>0</v>
      </c>
      <c r="BJ74" s="114">
        <f t="shared" si="48"/>
        <v>5237</v>
      </c>
      <c r="BK74" s="114">
        <f t="shared" si="48"/>
        <v>0</v>
      </c>
      <c r="BL74" s="115">
        <f t="shared" si="48"/>
        <v>0</v>
      </c>
      <c r="BM74" s="115">
        <f t="shared" si="48"/>
        <v>0</v>
      </c>
      <c r="BN74" s="114">
        <f t="shared" si="48"/>
        <v>0</v>
      </c>
      <c r="BO74" s="114">
        <f t="shared" si="48"/>
        <v>0</v>
      </c>
      <c r="BP74" s="115">
        <f t="shared" si="48"/>
        <v>0</v>
      </c>
      <c r="BQ74" s="115">
        <f t="shared" si="48"/>
        <v>0</v>
      </c>
      <c r="BR74" s="114">
        <f t="shared" si="48"/>
        <v>0</v>
      </c>
      <c r="BS74" s="114">
        <f t="shared" si="48"/>
        <v>0</v>
      </c>
      <c r="BT74" s="115">
        <f t="shared" si="48"/>
        <v>0</v>
      </c>
      <c r="BU74" s="115">
        <f t="shared" si="48"/>
        <v>0</v>
      </c>
      <c r="BV74" s="114">
        <f t="shared" si="48"/>
        <v>33274</v>
      </c>
      <c r="BW74" s="114">
        <f t="shared" si="48"/>
        <v>33274</v>
      </c>
      <c r="BX74" s="115">
        <f t="shared" si="48"/>
        <v>0</v>
      </c>
      <c r="BY74" s="115">
        <f t="shared" si="48"/>
        <v>0</v>
      </c>
      <c r="BZ74" s="114">
        <f t="shared" si="48"/>
        <v>0</v>
      </c>
      <c r="CA74" s="114">
        <f t="shared" si="48"/>
        <v>0</v>
      </c>
      <c r="CB74" s="115">
        <f t="shared" si="48"/>
        <v>11</v>
      </c>
      <c r="CC74" s="115">
        <f t="shared" si="48"/>
        <v>0</v>
      </c>
      <c r="CD74" s="114">
        <f t="shared" si="48"/>
        <v>14596</v>
      </c>
      <c r="CE74" s="114">
        <f t="shared" si="48"/>
        <v>0</v>
      </c>
      <c r="CF74" s="115">
        <f t="shared" si="48"/>
        <v>0</v>
      </c>
      <c r="CG74" s="115">
        <f t="shared" si="48"/>
        <v>0</v>
      </c>
      <c r="CH74" s="114">
        <f t="shared" si="48"/>
        <v>-11203</v>
      </c>
      <c r="CI74" s="114">
        <f t="shared" si="48"/>
        <v>0</v>
      </c>
      <c r="CJ74" s="115">
        <f t="shared" si="48"/>
        <v>41</v>
      </c>
      <c r="CK74" s="115">
        <f t="shared" si="48"/>
        <v>0</v>
      </c>
      <c r="CL74" s="114">
        <f t="shared" si="48"/>
        <v>459479</v>
      </c>
      <c r="CM74" s="114">
        <f t="shared" si="48"/>
        <v>33274</v>
      </c>
      <c r="CN74" s="116"/>
      <c r="CO74" s="116"/>
      <c r="CP74" s="116"/>
      <c r="CQ74" s="116"/>
      <c r="CR74" s="116"/>
      <c r="CS74" s="116"/>
      <c r="CT74" s="110"/>
      <c r="CU74" s="111"/>
      <c r="CV74" s="111"/>
      <c r="CW74" s="110"/>
      <c r="CX74" s="110"/>
      <c r="CY74" s="111"/>
      <c r="CZ74" s="111"/>
      <c r="DA74" s="111"/>
      <c r="DB74" s="114"/>
      <c r="DC74" s="116"/>
      <c r="DD74" s="210"/>
    </row>
    <row r="75" spans="2:1477" s="69" customFormat="1">
      <c r="B75" s="67" t="s">
        <v>3</v>
      </c>
      <c r="C75" s="67" t="s">
        <v>224</v>
      </c>
      <c r="D75" s="67" t="s">
        <v>225</v>
      </c>
      <c r="E75" s="68">
        <v>43957</v>
      </c>
      <c r="F75" s="67" t="s">
        <v>464</v>
      </c>
      <c r="G75" s="158" t="s">
        <v>465</v>
      </c>
      <c r="H75" s="187">
        <v>6</v>
      </c>
      <c r="I75" s="69">
        <v>1</v>
      </c>
      <c r="J75" s="69">
        <v>730</v>
      </c>
      <c r="K75" s="69">
        <v>939</v>
      </c>
      <c r="L75" s="69">
        <v>934</v>
      </c>
      <c r="M75" s="186">
        <f>IF(J75 = 0,0,(L75-AH75-AI75)/J75)</f>
        <v>0.99315068493150682</v>
      </c>
      <c r="N75" s="69">
        <f>IF(G75&lt;&gt;"",IF(M75&lt;=1.2,1,0),0)</f>
        <v>1</v>
      </c>
      <c r="O75" s="69">
        <v>5</v>
      </c>
      <c r="P75" s="69">
        <v>0</v>
      </c>
      <c r="Q75" s="69">
        <v>0</v>
      </c>
      <c r="R75" s="69">
        <v>209</v>
      </c>
      <c r="S75" s="69">
        <v>0</v>
      </c>
      <c r="T75" s="190">
        <v>17557323</v>
      </c>
      <c r="U75" s="190">
        <v>125751</v>
      </c>
      <c r="V75" s="190">
        <v>17431572</v>
      </c>
      <c r="W75" s="190">
        <v>17588765</v>
      </c>
      <c r="X75" s="190">
        <v>16726429</v>
      </c>
      <c r="Y75" s="190">
        <v>0</v>
      </c>
      <c r="Z75" s="190">
        <v>0</v>
      </c>
      <c r="AA75" s="190">
        <v>0</v>
      </c>
      <c r="AB75" s="190">
        <v>16726429</v>
      </c>
      <c r="AC75" s="190">
        <v>16980455</v>
      </c>
      <c r="AD75" s="186">
        <f>IF(V75=0,0,AC75/V75)</f>
        <v>0.97412069318819894</v>
      </c>
      <c r="AE75" s="69">
        <f>IF(AD75 &lt;=1.1,1,0)</f>
        <v>1</v>
      </c>
      <c r="AF75" s="80">
        <v>254025</v>
      </c>
      <c r="AG75" s="69">
        <v>31442</v>
      </c>
      <c r="AH75" s="69">
        <v>144</v>
      </c>
      <c r="AI75" s="69">
        <v>65</v>
      </c>
      <c r="AJ75" s="69">
        <v>0</v>
      </c>
      <c r="AK75" s="69">
        <v>0</v>
      </c>
      <c r="AL75" s="80">
        <v>0</v>
      </c>
      <c r="AM75" s="80">
        <v>0</v>
      </c>
      <c r="AN75" s="69">
        <v>0</v>
      </c>
      <c r="AO75" s="69">
        <v>0</v>
      </c>
      <c r="AP75" s="80">
        <v>0</v>
      </c>
      <c r="AQ75" s="80">
        <v>0</v>
      </c>
      <c r="AR75" s="69">
        <v>0</v>
      </c>
      <c r="AS75" s="69">
        <v>0</v>
      </c>
      <c r="AT75" s="80">
        <v>0</v>
      </c>
      <c r="AU75" s="80">
        <v>0</v>
      </c>
      <c r="AV75" s="69">
        <v>0</v>
      </c>
      <c r="AW75" s="69">
        <v>0</v>
      </c>
      <c r="AX75" s="80">
        <v>0</v>
      </c>
      <c r="AY75" s="80">
        <v>0</v>
      </c>
      <c r="AZ75" s="69">
        <v>0</v>
      </c>
      <c r="BA75" s="69">
        <v>0</v>
      </c>
      <c r="BB75" s="80">
        <v>0</v>
      </c>
      <c r="BC75" s="80">
        <v>0</v>
      </c>
      <c r="BD75" s="69">
        <v>0</v>
      </c>
      <c r="BE75" s="69">
        <v>0</v>
      </c>
      <c r="BF75" s="80">
        <v>31442</v>
      </c>
      <c r="BG75" s="80">
        <v>0</v>
      </c>
      <c r="BH75" s="69">
        <v>0</v>
      </c>
      <c r="BI75" s="69">
        <v>0</v>
      </c>
      <c r="BJ75" s="80">
        <v>6300</v>
      </c>
      <c r="BK75" s="80">
        <v>0</v>
      </c>
      <c r="BL75" s="69">
        <v>0</v>
      </c>
      <c r="BM75" s="69">
        <v>0</v>
      </c>
      <c r="BN75" s="80">
        <v>0</v>
      </c>
      <c r="BO75" s="80">
        <v>0</v>
      </c>
      <c r="BP75" s="69">
        <v>0</v>
      </c>
      <c r="BQ75" s="69">
        <v>0</v>
      </c>
      <c r="BR75" s="80">
        <v>0</v>
      </c>
      <c r="BS75" s="80">
        <v>0</v>
      </c>
      <c r="BT75" s="69">
        <v>0</v>
      </c>
      <c r="BU75" s="69">
        <v>0</v>
      </c>
      <c r="BV75" s="80">
        <v>0</v>
      </c>
      <c r="BW75" s="80">
        <v>0</v>
      </c>
      <c r="BX75" s="69">
        <v>0</v>
      </c>
      <c r="BY75" s="69">
        <v>0</v>
      </c>
      <c r="BZ75" s="80">
        <v>0</v>
      </c>
      <c r="CA75" s="80">
        <v>0</v>
      </c>
      <c r="CB75" s="69">
        <v>0</v>
      </c>
      <c r="CC75" s="69">
        <v>0</v>
      </c>
      <c r="CD75" s="80">
        <v>0</v>
      </c>
      <c r="CE75" s="80">
        <v>0</v>
      </c>
      <c r="CF75" s="69">
        <v>0</v>
      </c>
      <c r="CG75" s="69">
        <v>0</v>
      </c>
      <c r="CH75" s="80">
        <v>0</v>
      </c>
      <c r="CI75" s="80">
        <v>0</v>
      </c>
      <c r="CJ75" s="69">
        <v>0</v>
      </c>
      <c r="CK75" s="69">
        <v>0</v>
      </c>
      <c r="CL75" s="80">
        <v>37742</v>
      </c>
      <c r="CM75" s="80">
        <v>0</v>
      </c>
      <c r="CN75" s="67" t="s">
        <v>398</v>
      </c>
      <c r="CO75" s="67" t="s">
        <v>399</v>
      </c>
      <c r="CP75" s="67" t="s">
        <v>318</v>
      </c>
      <c r="CQ75" s="67" t="s">
        <v>318</v>
      </c>
      <c r="CR75" s="67" t="s">
        <v>318</v>
      </c>
      <c r="CS75" s="67" t="s">
        <v>318</v>
      </c>
      <c r="CT75" s="68">
        <v>45113</v>
      </c>
      <c r="CU75" s="67" t="s">
        <v>466</v>
      </c>
      <c r="CV75" s="67" t="s">
        <v>467</v>
      </c>
      <c r="CW75" s="68" t="s">
        <v>168</v>
      </c>
      <c r="CX75" s="68">
        <v>44959</v>
      </c>
      <c r="CY75" s="67" t="s">
        <v>470</v>
      </c>
      <c r="CZ75" s="67" t="s">
        <v>468</v>
      </c>
      <c r="DA75" s="67" t="s">
        <v>492</v>
      </c>
      <c r="DB75" s="81">
        <v>12972092.800000001</v>
      </c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</row>
    <row r="76" spans="2:1477" s="69" customFormat="1">
      <c r="B76" s="67" t="s">
        <v>3</v>
      </c>
      <c r="C76" s="67" t="s">
        <v>226</v>
      </c>
      <c r="D76" s="67" t="s">
        <v>227</v>
      </c>
      <c r="E76" s="68">
        <v>44323</v>
      </c>
      <c r="F76" s="67" t="s">
        <v>464</v>
      </c>
      <c r="G76" s="158" t="s">
        <v>469</v>
      </c>
      <c r="H76" s="187">
        <v>1</v>
      </c>
      <c r="I76" s="69">
        <v>8</v>
      </c>
      <c r="J76" s="69">
        <v>228</v>
      </c>
      <c r="K76" s="69">
        <v>525</v>
      </c>
      <c r="L76" s="69">
        <v>518</v>
      </c>
      <c r="M76" s="186">
        <f t="shared" ref="M76:M78" si="49">IF(J76 = 0,0,(L76-AH76-AI76)/J76)</f>
        <v>1.4473684210526316</v>
      </c>
      <c r="N76" s="69">
        <f t="shared" ref="N76:N78" si="50">IF(G76&lt;&gt;"",IF(M76&lt;=1.2,1,0),0)</f>
        <v>0</v>
      </c>
      <c r="O76" s="69">
        <v>7</v>
      </c>
      <c r="P76" s="69">
        <v>0</v>
      </c>
      <c r="Q76" s="69">
        <v>0</v>
      </c>
      <c r="R76" s="69">
        <v>188</v>
      </c>
      <c r="S76" s="69">
        <v>109</v>
      </c>
      <c r="T76" s="190">
        <v>12200214</v>
      </c>
      <c r="U76" s="190">
        <v>101674</v>
      </c>
      <c r="V76" s="190">
        <v>12098540</v>
      </c>
      <c r="W76" s="190">
        <v>13805766</v>
      </c>
      <c r="X76" s="190">
        <v>14066534</v>
      </c>
      <c r="Y76" s="190">
        <v>0</v>
      </c>
      <c r="Z76" s="190">
        <v>0</v>
      </c>
      <c r="AA76" s="190">
        <v>0</v>
      </c>
      <c r="AB76" s="190">
        <v>14066534</v>
      </c>
      <c r="AC76" s="190">
        <v>14068003</v>
      </c>
      <c r="AD76" s="186">
        <f t="shared" ref="AD76:AD78" si="51">IF(V76=0,0,AC76/V76)</f>
        <v>1.1627851790381318</v>
      </c>
      <c r="AE76" s="69">
        <f t="shared" ref="AE76:AE78" si="52">IF(AD76 &lt;=1.1,1,0)</f>
        <v>0</v>
      </c>
      <c r="AF76" s="80">
        <v>140138</v>
      </c>
      <c r="AG76" s="69">
        <v>1605552</v>
      </c>
      <c r="AH76" s="69">
        <v>165</v>
      </c>
      <c r="AI76" s="69">
        <v>23</v>
      </c>
      <c r="AJ76" s="69">
        <v>0</v>
      </c>
      <c r="AK76" s="69">
        <v>0</v>
      </c>
      <c r="AL76" s="80">
        <v>0</v>
      </c>
      <c r="AM76" s="80">
        <v>0</v>
      </c>
      <c r="AN76" s="69">
        <v>0</v>
      </c>
      <c r="AO76" s="69">
        <v>0</v>
      </c>
      <c r="AP76" s="80">
        <v>1129185</v>
      </c>
      <c r="AQ76" s="80">
        <v>0</v>
      </c>
      <c r="AR76" s="69">
        <v>0</v>
      </c>
      <c r="AS76" s="69">
        <v>0</v>
      </c>
      <c r="AT76" s="80">
        <v>0</v>
      </c>
      <c r="AU76" s="80">
        <v>0</v>
      </c>
      <c r="AV76" s="69">
        <v>0</v>
      </c>
      <c r="AW76" s="69">
        <v>0</v>
      </c>
      <c r="AX76" s="80">
        <v>0</v>
      </c>
      <c r="AY76" s="80">
        <v>0</v>
      </c>
      <c r="AZ76" s="69">
        <v>0</v>
      </c>
      <c r="BA76" s="69">
        <v>0</v>
      </c>
      <c r="BB76" s="80">
        <v>0</v>
      </c>
      <c r="BC76" s="80">
        <v>0</v>
      </c>
      <c r="BD76" s="69">
        <v>0</v>
      </c>
      <c r="BE76" s="69">
        <v>109</v>
      </c>
      <c r="BF76" s="80">
        <v>448054</v>
      </c>
      <c r="BG76" s="80">
        <v>0</v>
      </c>
      <c r="BH76" s="69">
        <v>0</v>
      </c>
      <c r="BI76" s="69">
        <v>0</v>
      </c>
      <c r="BJ76" s="80">
        <v>23731</v>
      </c>
      <c r="BK76" s="80">
        <v>0</v>
      </c>
      <c r="BL76" s="69">
        <v>0</v>
      </c>
      <c r="BM76" s="69">
        <v>0</v>
      </c>
      <c r="BN76" s="80">
        <v>0</v>
      </c>
      <c r="BO76" s="80">
        <v>0</v>
      </c>
      <c r="BP76" s="69">
        <v>0</v>
      </c>
      <c r="BQ76" s="69">
        <v>0</v>
      </c>
      <c r="BR76" s="80">
        <v>0</v>
      </c>
      <c r="BS76" s="80">
        <v>0</v>
      </c>
      <c r="BT76" s="69">
        <v>0</v>
      </c>
      <c r="BU76" s="69">
        <v>0</v>
      </c>
      <c r="BV76" s="80">
        <v>0</v>
      </c>
      <c r="BW76" s="80">
        <v>0</v>
      </c>
      <c r="BX76" s="69">
        <v>0</v>
      </c>
      <c r="BY76" s="69">
        <v>0</v>
      </c>
      <c r="BZ76" s="80">
        <v>0</v>
      </c>
      <c r="CA76" s="80">
        <v>0</v>
      </c>
      <c r="CB76" s="69">
        <v>0</v>
      </c>
      <c r="CC76" s="69">
        <v>0</v>
      </c>
      <c r="CD76" s="80">
        <v>0</v>
      </c>
      <c r="CE76" s="80">
        <v>0</v>
      </c>
      <c r="CF76" s="69">
        <v>0</v>
      </c>
      <c r="CG76" s="69">
        <v>0</v>
      </c>
      <c r="CH76" s="80">
        <v>0</v>
      </c>
      <c r="CI76" s="80">
        <v>0</v>
      </c>
      <c r="CJ76" s="69">
        <v>0</v>
      </c>
      <c r="CK76" s="69">
        <v>109</v>
      </c>
      <c r="CL76" s="80">
        <v>1600970</v>
      </c>
      <c r="CM76" s="80">
        <v>0</v>
      </c>
      <c r="CN76" s="67" t="s">
        <v>400</v>
      </c>
      <c r="CO76" s="67" t="s">
        <v>401</v>
      </c>
      <c r="CP76" s="67" t="s">
        <v>318</v>
      </c>
      <c r="CQ76" s="67" t="s">
        <v>318</v>
      </c>
      <c r="CR76" s="67" t="s">
        <v>318</v>
      </c>
      <c r="CS76" s="67" t="s">
        <v>318</v>
      </c>
      <c r="CT76" s="68">
        <v>45195</v>
      </c>
      <c r="CU76" s="67" t="s">
        <v>466</v>
      </c>
      <c r="CV76" s="67" t="s">
        <v>467</v>
      </c>
      <c r="CW76" s="68" t="s">
        <v>168</v>
      </c>
      <c r="CX76" s="68">
        <v>45100</v>
      </c>
      <c r="CY76" s="67" t="s">
        <v>464</v>
      </c>
      <c r="CZ76" s="67" t="s">
        <v>468</v>
      </c>
      <c r="DA76" s="67" t="s">
        <v>492</v>
      </c>
      <c r="DB76" s="81">
        <v>10374505.800000001</v>
      </c>
      <c r="DC76" s="69" t="s">
        <v>402</v>
      </c>
      <c r="DD76" s="69" t="s">
        <v>403</v>
      </c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</row>
    <row r="77" spans="2:1477" s="69" customFormat="1">
      <c r="B77" s="67" t="s">
        <v>3</v>
      </c>
      <c r="C77" s="67" t="s">
        <v>229</v>
      </c>
      <c r="D77" s="67" t="s">
        <v>230</v>
      </c>
      <c r="E77" s="68">
        <v>44596</v>
      </c>
      <c r="F77" s="67" t="s">
        <v>470</v>
      </c>
      <c r="G77" s="158" t="s">
        <v>472</v>
      </c>
      <c r="H77" s="187">
        <v>2</v>
      </c>
      <c r="I77" s="69">
        <v>4</v>
      </c>
      <c r="J77" s="69">
        <v>156</v>
      </c>
      <c r="K77" s="69">
        <v>248</v>
      </c>
      <c r="L77" s="69">
        <v>248</v>
      </c>
      <c r="M77" s="186">
        <f t="shared" si="49"/>
        <v>1.0448717948717949</v>
      </c>
      <c r="N77" s="69">
        <f t="shared" si="50"/>
        <v>1</v>
      </c>
      <c r="O77" s="69">
        <v>0</v>
      </c>
      <c r="P77" s="69">
        <v>0</v>
      </c>
      <c r="Q77" s="69">
        <v>0</v>
      </c>
      <c r="R77" s="69">
        <v>92</v>
      </c>
      <c r="S77" s="69">
        <v>0</v>
      </c>
      <c r="T77" s="190">
        <v>1455255</v>
      </c>
      <c r="U77" s="190">
        <v>50000</v>
      </c>
      <c r="V77" s="190">
        <v>1405255</v>
      </c>
      <c r="W77" s="190">
        <v>1515282</v>
      </c>
      <c r="X77" s="190">
        <v>1451281</v>
      </c>
      <c r="Y77" s="190">
        <v>0</v>
      </c>
      <c r="Z77" s="190">
        <v>0</v>
      </c>
      <c r="AA77" s="190">
        <v>0</v>
      </c>
      <c r="AB77" s="190">
        <v>1451281</v>
      </c>
      <c r="AC77" s="190">
        <v>1452112</v>
      </c>
      <c r="AD77" s="186">
        <f t="shared" si="51"/>
        <v>1.0333441261550396</v>
      </c>
      <c r="AE77" s="69">
        <f t="shared" si="52"/>
        <v>1</v>
      </c>
      <c r="AF77" s="80">
        <v>7917</v>
      </c>
      <c r="AG77" s="69">
        <v>60027</v>
      </c>
      <c r="AH77" s="69">
        <v>72</v>
      </c>
      <c r="AI77" s="69">
        <v>13</v>
      </c>
      <c r="AJ77" s="69">
        <v>0</v>
      </c>
      <c r="AK77" s="69">
        <v>0</v>
      </c>
      <c r="AL77" s="80">
        <v>0</v>
      </c>
      <c r="AM77" s="80">
        <v>0</v>
      </c>
      <c r="AN77" s="69">
        <v>0</v>
      </c>
      <c r="AO77" s="69">
        <v>0</v>
      </c>
      <c r="AP77" s="80">
        <v>2066</v>
      </c>
      <c r="AQ77" s="80">
        <v>0</v>
      </c>
      <c r="AR77" s="69">
        <v>0</v>
      </c>
      <c r="AS77" s="69">
        <v>0</v>
      </c>
      <c r="AT77" s="80">
        <v>0</v>
      </c>
      <c r="AU77" s="80">
        <v>0</v>
      </c>
      <c r="AV77" s="69">
        <v>0</v>
      </c>
      <c r="AW77" s="69">
        <v>0</v>
      </c>
      <c r="AX77" s="80">
        <v>0</v>
      </c>
      <c r="AY77" s="80">
        <v>0</v>
      </c>
      <c r="AZ77" s="69">
        <v>0</v>
      </c>
      <c r="BA77" s="69">
        <v>0</v>
      </c>
      <c r="BB77" s="80">
        <v>0</v>
      </c>
      <c r="BC77" s="80">
        <v>0</v>
      </c>
      <c r="BD77" s="69">
        <v>0</v>
      </c>
      <c r="BE77" s="69">
        <v>0</v>
      </c>
      <c r="BF77" s="80">
        <v>0</v>
      </c>
      <c r="BG77" s="80">
        <v>0</v>
      </c>
      <c r="BH77" s="69">
        <v>7</v>
      </c>
      <c r="BI77" s="69">
        <v>0</v>
      </c>
      <c r="BJ77" s="80">
        <v>76040</v>
      </c>
      <c r="BK77" s="80">
        <v>0</v>
      </c>
      <c r="BL77" s="69">
        <v>0</v>
      </c>
      <c r="BM77" s="69">
        <v>0</v>
      </c>
      <c r="BN77" s="80">
        <v>0</v>
      </c>
      <c r="BO77" s="80">
        <v>0</v>
      </c>
      <c r="BP77" s="69">
        <v>0</v>
      </c>
      <c r="BQ77" s="69">
        <v>0</v>
      </c>
      <c r="BR77" s="80">
        <v>0</v>
      </c>
      <c r="BS77" s="80">
        <v>0</v>
      </c>
      <c r="BT77" s="69">
        <v>0</v>
      </c>
      <c r="BU77" s="69">
        <v>0</v>
      </c>
      <c r="BV77" s="80">
        <v>0</v>
      </c>
      <c r="BW77" s="80">
        <v>0</v>
      </c>
      <c r="BX77" s="69">
        <v>0</v>
      </c>
      <c r="BY77" s="69">
        <v>0</v>
      </c>
      <c r="BZ77" s="80">
        <v>0</v>
      </c>
      <c r="CA77" s="80">
        <v>0</v>
      </c>
      <c r="CB77" s="69">
        <v>0</v>
      </c>
      <c r="CC77" s="69">
        <v>0</v>
      </c>
      <c r="CD77" s="80">
        <v>0</v>
      </c>
      <c r="CE77" s="80">
        <v>0</v>
      </c>
      <c r="CF77" s="69">
        <v>0</v>
      </c>
      <c r="CG77" s="69">
        <v>0</v>
      </c>
      <c r="CH77" s="80">
        <v>0</v>
      </c>
      <c r="CI77" s="80">
        <v>0</v>
      </c>
      <c r="CJ77" s="69">
        <v>7</v>
      </c>
      <c r="CK77" s="69">
        <v>0</v>
      </c>
      <c r="CL77" s="80">
        <v>78106</v>
      </c>
      <c r="CM77" s="80">
        <v>0</v>
      </c>
      <c r="CN77" s="67" t="s">
        <v>404</v>
      </c>
      <c r="CO77" s="67" t="s">
        <v>405</v>
      </c>
      <c r="CP77" s="67" t="s">
        <v>318</v>
      </c>
      <c r="CQ77" s="67" t="s">
        <v>318</v>
      </c>
      <c r="CR77" s="67" t="s">
        <v>318</v>
      </c>
      <c r="CS77" s="67" t="s">
        <v>318</v>
      </c>
      <c r="CT77" s="68">
        <v>45170</v>
      </c>
      <c r="CU77" s="67" t="s">
        <v>466</v>
      </c>
      <c r="CV77" s="67" t="s">
        <v>467</v>
      </c>
      <c r="CW77" s="68" t="s">
        <v>168</v>
      </c>
      <c r="CX77" s="68">
        <v>45013</v>
      </c>
      <c r="CY77" s="67" t="s">
        <v>470</v>
      </c>
      <c r="CZ77" s="67" t="s">
        <v>468</v>
      </c>
      <c r="DA77" s="67" t="s">
        <v>493</v>
      </c>
      <c r="DB77" s="81">
        <v>1403378.89</v>
      </c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</row>
    <row r="78" spans="2:1477" s="69" customFormat="1">
      <c r="B78" s="67" t="s">
        <v>3</v>
      </c>
      <c r="C78" s="67" t="s">
        <v>231</v>
      </c>
      <c r="D78" s="67" t="s">
        <v>232</v>
      </c>
      <c r="E78" s="68">
        <v>44806</v>
      </c>
      <c r="F78" s="67" t="s">
        <v>466</v>
      </c>
      <c r="G78" s="158" t="s">
        <v>468</v>
      </c>
      <c r="H78" s="187">
        <v>1</v>
      </c>
      <c r="I78" s="69">
        <v>1</v>
      </c>
      <c r="J78" s="69">
        <v>133</v>
      </c>
      <c r="K78" s="69">
        <v>180</v>
      </c>
      <c r="L78" s="69">
        <v>179</v>
      </c>
      <c r="M78" s="186">
        <f t="shared" si="49"/>
        <v>0.99248120300751874</v>
      </c>
      <c r="N78" s="69">
        <f t="shared" si="50"/>
        <v>1</v>
      </c>
      <c r="O78" s="69">
        <v>1</v>
      </c>
      <c r="P78" s="69">
        <v>0</v>
      </c>
      <c r="Q78" s="69">
        <v>0</v>
      </c>
      <c r="R78" s="69">
        <v>47</v>
      </c>
      <c r="S78" s="69">
        <v>0</v>
      </c>
      <c r="T78" s="190">
        <v>3147147</v>
      </c>
      <c r="U78" s="190">
        <v>50000</v>
      </c>
      <c r="V78" s="190">
        <v>3097147</v>
      </c>
      <c r="W78" s="190">
        <v>3153188</v>
      </c>
      <c r="X78" s="190">
        <v>2965886</v>
      </c>
      <c r="Y78" s="190">
        <v>0</v>
      </c>
      <c r="Z78" s="190">
        <v>0</v>
      </c>
      <c r="AA78" s="190">
        <v>0</v>
      </c>
      <c r="AB78" s="190">
        <v>2965886</v>
      </c>
      <c r="AC78" s="190">
        <v>2896248</v>
      </c>
      <c r="AD78" s="186">
        <f t="shared" si="51"/>
        <v>0.93513417348288608</v>
      </c>
      <c r="AE78" s="69">
        <f t="shared" si="52"/>
        <v>1</v>
      </c>
      <c r="AF78" s="80">
        <v>-69638</v>
      </c>
      <c r="AG78" s="69">
        <v>6041</v>
      </c>
      <c r="AH78" s="69">
        <v>43</v>
      </c>
      <c r="AI78" s="69">
        <v>4</v>
      </c>
      <c r="AJ78" s="69">
        <v>0</v>
      </c>
      <c r="AK78" s="69">
        <v>0</v>
      </c>
      <c r="AL78" s="80">
        <v>0</v>
      </c>
      <c r="AM78" s="80">
        <v>0</v>
      </c>
      <c r="AN78" s="69">
        <v>0</v>
      </c>
      <c r="AO78" s="69">
        <v>0</v>
      </c>
      <c r="AP78" s="80">
        <v>6041</v>
      </c>
      <c r="AQ78" s="80">
        <v>0</v>
      </c>
      <c r="AR78" s="69">
        <v>0</v>
      </c>
      <c r="AS78" s="69">
        <v>0</v>
      </c>
      <c r="AT78" s="80">
        <v>0</v>
      </c>
      <c r="AU78" s="80">
        <v>0</v>
      </c>
      <c r="AV78" s="69">
        <v>0</v>
      </c>
      <c r="AW78" s="69">
        <v>0</v>
      </c>
      <c r="AX78" s="80">
        <v>0</v>
      </c>
      <c r="AY78" s="80">
        <v>0</v>
      </c>
      <c r="AZ78" s="69">
        <v>0</v>
      </c>
      <c r="BA78" s="69">
        <v>0</v>
      </c>
      <c r="BB78" s="80">
        <v>0</v>
      </c>
      <c r="BC78" s="80">
        <v>0</v>
      </c>
      <c r="BD78" s="69">
        <v>0</v>
      </c>
      <c r="BE78" s="69">
        <v>0</v>
      </c>
      <c r="BF78" s="80">
        <v>0</v>
      </c>
      <c r="BG78" s="80">
        <v>0</v>
      </c>
      <c r="BH78" s="69">
        <v>0</v>
      </c>
      <c r="BI78" s="69">
        <v>0</v>
      </c>
      <c r="BJ78" s="80">
        <v>0</v>
      </c>
      <c r="BK78" s="80">
        <v>0</v>
      </c>
      <c r="BL78" s="69">
        <v>0</v>
      </c>
      <c r="BM78" s="69">
        <v>0</v>
      </c>
      <c r="BN78" s="80">
        <v>0</v>
      </c>
      <c r="BO78" s="80">
        <v>0</v>
      </c>
      <c r="BP78" s="69">
        <v>0</v>
      </c>
      <c r="BQ78" s="69">
        <v>0</v>
      </c>
      <c r="BR78" s="80">
        <v>0</v>
      </c>
      <c r="BS78" s="80">
        <v>0</v>
      </c>
      <c r="BT78" s="69">
        <v>0</v>
      </c>
      <c r="BU78" s="69">
        <v>0</v>
      </c>
      <c r="BV78" s="80">
        <v>0</v>
      </c>
      <c r="BW78" s="80">
        <v>0</v>
      </c>
      <c r="BX78" s="69">
        <v>0</v>
      </c>
      <c r="BY78" s="69">
        <v>0</v>
      </c>
      <c r="BZ78" s="80">
        <v>0</v>
      </c>
      <c r="CA78" s="80">
        <v>0</v>
      </c>
      <c r="CB78" s="69">
        <v>0</v>
      </c>
      <c r="CC78" s="69">
        <v>0</v>
      </c>
      <c r="CD78" s="80">
        <v>0</v>
      </c>
      <c r="CE78" s="80">
        <v>0</v>
      </c>
      <c r="CF78" s="69">
        <v>0</v>
      </c>
      <c r="CG78" s="69">
        <v>0</v>
      </c>
      <c r="CH78" s="80">
        <v>0</v>
      </c>
      <c r="CI78" s="80">
        <v>0</v>
      </c>
      <c r="CJ78" s="69">
        <v>0</v>
      </c>
      <c r="CK78" s="69">
        <v>0</v>
      </c>
      <c r="CL78" s="80">
        <v>6041</v>
      </c>
      <c r="CM78" s="80">
        <v>0</v>
      </c>
      <c r="CN78" s="67" t="s">
        <v>406</v>
      </c>
      <c r="CO78" s="67" t="s">
        <v>407</v>
      </c>
      <c r="CP78" s="67" t="s">
        <v>318</v>
      </c>
      <c r="CQ78" s="67" t="s">
        <v>318</v>
      </c>
      <c r="CR78" s="67" t="s">
        <v>318</v>
      </c>
      <c r="CS78" s="67" t="s">
        <v>318</v>
      </c>
      <c r="CT78" s="68">
        <v>45184</v>
      </c>
      <c r="CU78" s="67" t="s">
        <v>466</v>
      </c>
      <c r="CV78" s="67" t="s">
        <v>467</v>
      </c>
      <c r="CW78" s="68" t="s">
        <v>168</v>
      </c>
      <c r="CX78" s="68">
        <v>45141</v>
      </c>
      <c r="CY78" s="67" t="s">
        <v>466</v>
      </c>
      <c r="CZ78" s="67" t="s">
        <v>467</v>
      </c>
      <c r="DA78" s="67" t="s">
        <v>493</v>
      </c>
      <c r="DB78" s="81">
        <v>3652108.96</v>
      </c>
      <c r="DC78" s="69" t="s">
        <v>326</v>
      </c>
      <c r="DD78" s="69" t="s">
        <v>327</v>
      </c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2:1477" s="5" customFormat="1" ht="12.75" thickBot="1">
      <c r="B79" s="75"/>
      <c r="C79" s="75"/>
      <c r="D79" s="75"/>
      <c r="E79" s="68"/>
      <c r="F79" s="75"/>
      <c r="G79" s="75"/>
      <c r="H79" s="187"/>
      <c r="I79" s="76"/>
      <c r="J79" s="76"/>
      <c r="K79" s="76"/>
      <c r="L79" s="76"/>
      <c r="M79" s="140"/>
      <c r="N79" s="69"/>
      <c r="O79" s="76"/>
      <c r="P79" s="76"/>
      <c r="Q79" s="76"/>
      <c r="R79" s="76"/>
      <c r="S79" s="76"/>
      <c r="T79" s="77"/>
      <c r="U79" s="77"/>
      <c r="V79" s="77"/>
      <c r="W79" s="77"/>
      <c r="X79" s="77"/>
      <c r="Y79" s="190"/>
      <c r="Z79" s="190"/>
      <c r="AA79" s="190"/>
      <c r="AB79" s="190"/>
      <c r="AC79" s="190"/>
      <c r="AD79" s="140"/>
      <c r="AE79" s="69"/>
      <c r="AF79" s="190"/>
      <c r="AG79" s="190"/>
      <c r="AH79" s="76"/>
      <c r="AI79" s="76"/>
      <c r="AJ79" s="78"/>
      <c r="AK79" s="78"/>
      <c r="AL79" s="80"/>
      <c r="AM79" s="80"/>
      <c r="AN79" s="78"/>
      <c r="AO79" s="78"/>
      <c r="AP79" s="80"/>
      <c r="AQ79" s="80"/>
      <c r="AR79" s="78"/>
      <c r="AS79" s="78"/>
      <c r="AT79" s="80"/>
      <c r="AU79" s="80"/>
      <c r="AV79" s="78"/>
      <c r="AW79" s="78"/>
      <c r="AX79" s="80"/>
      <c r="AY79" s="80"/>
      <c r="AZ79" s="78"/>
      <c r="BA79" s="78"/>
      <c r="BB79" s="80"/>
      <c r="BC79" s="80"/>
      <c r="BD79" s="78"/>
      <c r="BE79" s="78"/>
      <c r="BF79" s="80"/>
      <c r="BG79" s="80"/>
      <c r="BH79" s="78"/>
      <c r="BI79" s="78"/>
      <c r="BJ79" s="80"/>
      <c r="BK79" s="80"/>
      <c r="BL79" s="78"/>
      <c r="BM79" s="78"/>
      <c r="BN79" s="80"/>
      <c r="BO79" s="80"/>
      <c r="BP79" s="78"/>
      <c r="BQ79" s="78"/>
      <c r="BR79" s="80"/>
      <c r="BS79" s="80"/>
      <c r="BT79" s="78"/>
      <c r="BU79" s="78"/>
      <c r="BV79" s="80"/>
      <c r="BW79" s="80"/>
      <c r="BX79" s="78"/>
      <c r="BY79" s="78"/>
      <c r="BZ79" s="80"/>
      <c r="CA79" s="80"/>
      <c r="CB79" s="78"/>
      <c r="CC79" s="78"/>
      <c r="CD79" s="80"/>
      <c r="CE79" s="80"/>
      <c r="CF79" s="78"/>
      <c r="CG79" s="78"/>
      <c r="CH79" s="80"/>
      <c r="CI79" s="80"/>
      <c r="CJ79" s="78"/>
      <c r="CK79" s="78"/>
      <c r="CL79" s="80"/>
      <c r="CM79" s="80"/>
      <c r="CN79" s="79"/>
      <c r="CO79" s="79"/>
      <c r="CP79" s="79"/>
      <c r="CQ79" s="79"/>
      <c r="CR79" s="79"/>
      <c r="CS79" s="79"/>
      <c r="CT79" s="68"/>
      <c r="CU79" s="75"/>
      <c r="CV79" s="75"/>
      <c r="CW79" s="68"/>
      <c r="CX79" s="68"/>
      <c r="CY79" s="75"/>
      <c r="CZ79" s="75"/>
      <c r="DA79" s="75"/>
      <c r="DB79" s="77"/>
      <c r="DC79" s="76"/>
      <c r="DD79" s="211"/>
    </row>
    <row r="80" spans="2:1477" s="6" customFormat="1" ht="24" customHeight="1" thickTop="1" thickBot="1">
      <c r="B80" s="260" t="s">
        <v>516</v>
      </c>
      <c r="C80" s="261"/>
      <c r="D80" s="262"/>
      <c r="E80" s="7"/>
      <c r="F80" s="8"/>
      <c r="G80" s="159">
        <f>IF(B75="","",ROWS(B75:B79)-1)</f>
        <v>4</v>
      </c>
      <c r="H80" s="9">
        <f>SUM(H75:H79)</f>
        <v>10</v>
      </c>
      <c r="I80" s="9">
        <f>SUM(I75:I79)</f>
        <v>14</v>
      </c>
      <c r="J80" s="9">
        <f>SUM(J75:J79)</f>
        <v>1247</v>
      </c>
      <c r="K80" s="9">
        <f>SUM(K75:K79)</f>
        <v>1892</v>
      </c>
      <c r="L80" s="9">
        <f>SUM(L75:L79)</f>
        <v>1879</v>
      </c>
      <c r="M80" s="142">
        <f>IF(G80="",0,N80/G80)</f>
        <v>0.75</v>
      </c>
      <c r="N80" s="9">
        <f t="shared" ref="N80:AC80" si="53">SUM(N75:N79)</f>
        <v>3</v>
      </c>
      <c r="O80" s="9">
        <f t="shared" si="53"/>
        <v>13</v>
      </c>
      <c r="P80" s="9">
        <f t="shared" si="53"/>
        <v>0</v>
      </c>
      <c r="Q80" s="9">
        <f t="shared" si="53"/>
        <v>0</v>
      </c>
      <c r="R80" s="9">
        <f t="shared" si="53"/>
        <v>536</v>
      </c>
      <c r="S80" s="9">
        <f t="shared" si="53"/>
        <v>109</v>
      </c>
      <c r="T80" s="11">
        <f t="shared" si="53"/>
        <v>34359939</v>
      </c>
      <c r="U80" s="11">
        <f t="shared" si="53"/>
        <v>327425</v>
      </c>
      <c r="V80" s="11">
        <f t="shared" si="53"/>
        <v>34032514</v>
      </c>
      <c r="W80" s="11">
        <f t="shared" si="53"/>
        <v>36063001</v>
      </c>
      <c r="X80" s="11">
        <f t="shared" si="53"/>
        <v>35210130</v>
      </c>
      <c r="Y80" s="11">
        <f t="shared" si="53"/>
        <v>0</v>
      </c>
      <c r="Z80" s="11">
        <f t="shared" si="53"/>
        <v>0</v>
      </c>
      <c r="AA80" s="11">
        <f t="shared" si="53"/>
        <v>0</v>
      </c>
      <c r="AB80" s="11">
        <f t="shared" si="53"/>
        <v>35210130</v>
      </c>
      <c r="AC80" s="11">
        <f t="shared" si="53"/>
        <v>35396818</v>
      </c>
      <c r="AD80" s="142">
        <f>IF(G80="",0,AE80/G80)</f>
        <v>0.75</v>
      </c>
      <c r="AE80" s="145">
        <f t="shared" ref="AE80:CM80" si="54">SUM(AE75:AE79)</f>
        <v>3</v>
      </c>
      <c r="AF80" s="11">
        <f t="shared" si="54"/>
        <v>332442</v>
      </c>
      <c r="AG80" s="11">
        <f t="shared" si="54"/>
        <v>1703062</v>
      </c>
      <c r="AH80" s="109">
        <f t="shared" si="54"/>
        <v>424</v>
      </c>
      <c r="AI80" s="109">
        <f t="shared" si="54"/>
        <v>105</v>
      </c>
      <c r="AJ80" s="109">
        <f t="shared" si="54"/>
        <v>0</v>
      </c>
      <c r="AK80" s="109">
        <f t="shared" si="54"/>
        <v>0</v>
      </c>
      <c r="AL80" s="11">
        <f t="shared" si="54"/>
        <v>0</v>
      </c>
      <c r="AM80" s="11">
        <f t="shared" si="54"/>
        <v>0</v>
      </c>
      <c r="AN80" s="109">
        <f t="shared" si="54"/>
        <v>0</v>
      </c>
      <c r="AO80" s="109">
        <f t="shared" si="54"/>
        <v>0</v>
      </c>
      <c r="AP80" s="11">
        <f t="shared" si="54"/>
        <v>1137292</v>
      </c>
      <c r="AQ80" s="11">
        <f t="shared" si="54"/>
        <v>0</v>
      </c>
      <c r="AR80" s="109">
        <f t="shared" si="54"/>
        <v>0</v>
      </c>
      <c r="AS80" s="109">
        <f t="shared" si="54"/>
        <v>0</v>
      </c>
      <c r="AT80" s="11">
        <f t="shared" si="54"/>
        <v>0</v>
      </c>
      <c r="AU80" s="11">
        <f t="shared" si="54"/>
        <v>0</v>
      </c>
      <c r="AV80" s="109">
        <f t="shared" si="54"/>
        <v>0</v>
      </c>
      <c r="AW80" s="109">
        <f t="shared" si="54"/>
        <v>0</v>
      </c>
      <c r="AX80" s="11">
        <f t="shared" si="54"/>
        <v>0</v>
      </c>
      <c r="AY80" s="11">
        <f t="shared" si="54"/>
        <v>0</v>
      </c>
      <c r="AZ80" s="109">
        <f t="shared" si="54"/>
        <v>0</v>
      </c>
      <c r="BA80" s="109">
        <f t="shared" si="54"/>
        <v>0</v>
      </c>
      <c r="BB80" s="11">
        <f t="shared" si="54"/>
        <v>0</v>
      </c>
      <c r="BC80" s="11">
        <f t="shared" si="54"/>
        <v>0</v>
      </c>
      <c r="BD80" s="109">
        <f t="shared" si="54"/>
        <v>0</v>
      </c>
      <c r="BE80" s="109">
        <f t="shared" si="54"/>
        <v>109</v>
      </c>
      <c r="BF80" s="11">
        <f t="shared" si="54"/>
        <v>479496</v>
      </c>
      <c r="BG80" s="11">
        <f t="shared" si="54"/>
        <v>0</v>
      </c>
      <c r="BH80" s="109">
        <f t="shared" si="54"/>
        <v>7</v>
      </c>
      <c r="BI80" s="109">
        <f t="shared" si="54"/>
        <v>0</v>
      </c>
      <c r="BJ80" s="11">
        <f t="shared" si="54"/>
        <v>106071</v>
      </c>
      <c r="BK80" s="11">
        <f t="shared" si="54"/>
        <v>0</v>
      </c>
      <c r="BL80" s="109">
        <f t="shared" si="54"/>
        <v>0</v>
      </c>
      <c r="BM80" s="109">
        <f t="shared" si="54"/>
        <v>0</v>
      </c>
      <c r="BN80" s="11">
        <f t="shared" si="54"/>
        <v>0</v>
      </c>
      <c r="BO80" s="11">
        <f t="shared" si="54"/>
        <v>0</v>
      </c>
      <c r="BP80" s="109">
        <f t="shared" si="54"/>
        <v>0</v>
      </c>
      <c r="BQ80" s="109">
        <f t="shared" si="54"/>
        <v>0</v>
      </c>
      <c r="BR80" s="11">
        <f t="shared" si="54"/>
        <v>0</v>
      </c>
      <c r="BS80" s="11">
        <f t="shared" si="54"/>
        <v>0</v>
      </c>
      <c r="BT80" s="109">
        <f t="shared" si="54"/>
        <v>0</v>
      </c>
      <c r="BU80" s="109">
        <f t="shared" si="54"/>
        <v>0</v>
      </c>
      <c r="BV80" s="11">
        <f t="shared" si="54"/>
        <v>0</v>
      </c>
      <c r="BW80" s="11">
        <f t="shared" si="54"/>
        <v>0</v>
      </c>
      <c r="BX80" s="109">
        <f t="shared" si="54"/>
        <v>0</v>
      </c>
      <c r="BY80" s="109">
        <f t="shared" si="54"/>
        <v>0</v>
      </c>
      <c r="BZ80" s="11">
        <f t="shared" si="54"/>
        <v>0</v>
      </c>
      <c r="CA80" s="11">
        <f t="shared" si="54"/>
        <v>0</v>
      </c>
      <c r="CB80" s="109">
        <f t="shared" si="54"/>
        <v>0</v>
      </c>
      <c r="CC80" s="109">
        <f t="shared" si="54"/>
        <v>0</v>
      </c>
      <c r="CD80" s="11">
        <f t="shared" si="54"/>
        <v>0</v>
      </c>
      <c r="CE80" s="11">
        <f t="shared" si="54"/>
        <v>0</v>
      </c>
      <c r="CF80" s="109">
        <f t="shared" si="54"/>
        <v>0</v>
      </c>
      <c r="CG80" s="109">
        <f t="shared" si="54"/>
        <v>0</v>
      </c>
      <c r="CH80" s="11">
        <f t="shared" si="54"/>
        <v>0</v>
      </c>
      <c r="CI80" s="11">
        <f t="shared" si="54"/>
        <v>0</v>
      </c>
      <c r="CJ80" s="109">
        <f t="shared" si="54"/>
        <v>7</v>
      </c>
      <c r="CK80" s="109">
        <f t="shared" si="54"/>
        <v>109</v>
      </c>
      <c r="CL80" s="11">
        <f t="shared" si="54"/>
        <v>1722859</v>
      </c>
      <c r="CM80" s="11">
        <f t="shared" si="54"/>
        <v>0</v>
      </c>
      <c r="CN80" s="13"/>
      <c r="CO80" s="13"/>
      <c r="CP80" s="13"/>
      <c r="CQ80" s="13"/>
      <c r="CR80" s="13"/>
      <c r="CS80" s="13"/>
      <c r="CT80" s="7"/>
      <c r="CU80" s="8"/>
      <c r="CV80" s="8"/>
      <c r="CW80" s="7"/>
      <c r="CX80" s="7"/>
      <c r="CY80" s="8"/>
      <c r="CZ80" s="8"/>
      <c r="DA80" s="8"/>
      <c r="DB80" s="11"/>
      <c r="DC80" s="13"/>
      <c r="DD80" s="15"/>
    </row>
    <row r="81" spans="1:1477" s="6" customFormat="1" ht="24" customHeight="1" thickTop="1">
      <c r="B81" s="257" t="s">
        <v>35</v>
      </c>
      <c r="C81" s="258"/>
      <c r="D81" s="259"/>
      <c r="E81" s="110"/>
      <c r="F81" s="111"/>
      <c r="G81" s="112">
        <f t="shared" ref="G81:L81" si="55">SUM(G74,G80)</f>
        <v>10</v>
      </c>
      <c r="H81" s="112">
        <f t="shared" si="55"/>
        <v>23</v>
      </c>
      <c r="I81" s="112">
        <f t="shared" si="55"/>
        <v>25</v>
      </c>
      <c r="J81" s="112">
        <f t="shared" si="55"/>
        <v>2665</v>
      </c>
      <c r="K81" s="112">
        <f t="shared" si="55"/>
        <v>4088</v>
      </c>
      <c r="L81" s="112">
        <f t="shared" si="55"/>
        <v>4069</v>
      </c>
      <c r="M81" s="142">
        <f>IF(G81=0,0,N81/G81)</f>
        <v>0.9</v>
      </c>
      <c r="N81" s="112">
        <f t="shared" ref="N81:AC81" si="56">SUM(N74,N80)</f>
        <v>9</v>
      </c>
      <c r="O81" s="112">
        <f t="shared" si="56"/>
        <v>19</v>
      </c>
      <c r="P81" s="113">
        <f t="shared" si="56"/>
        <v>0</v>
      </c>
      <c r="Q81" s="113">
        <f t="shared" si="56"/>
        <v>0</v>
      </c>
      <c r="R81" s="112">
        <f t="shared" si="56"/>
        <v>1314</v>
      </c>
      <c r="S81" s="112">
        <f t="shared" si="56"/>
        <v>109</v>
      </c>
      <c r="T81" s="114">
        <f t="shared" si="56"/>
        <v>50862208</v>
      </c>
      <c r="U81" s="114">
        <f t="shared" si="56"/>
        <v>618217</v>
      </c>
      <c r="V81" s="114">
        <f t="shared" si="56"/>
        <v>50243991</v>
      </c>
      <c r="W81" s="114">
        <f t="shared" si="56"/>
        <v>52943718</v>
      </c>
      <c r="X81" s="114">
        <f t="shared" si="56"/>
        <v>51292261</v>
      </c>
      <c r="Y81" s="114">
        <f t="shared" si="56"/>
        <v>0</v>
      </c>
      <c r="Z81" s="114">
        <f t="shared" si="56"/>
        <v>0</v>
      </c>
      <c r="AA81" s="114">
        <f t="shared" si="56"/>
        <v>0</v>
      </c>
      <c r="AB81" s="114">
        <f t="shared" si="56"/>
        <v>51292261</v>
      </c>
      <c r="AC81" s="114">
        <f t="shared" si="56"/>
        <v>51608880</v>
      </c>
      <c r="AD81" s="142">
        <f>IF(G81=0,0,AE81/G81)</f>
        <v>0.9</v>
      </c>
      <c r="AE81" s="144">
        <f t="shared" ref="AE81:CM81" si="57">SUM(AE74,AE80)</f>
        <v>9</v>
      </c>
      <c r="AF81" s="114">
        <f t="shared" si="57"/>
        <v>485806</v>
      </c>
      <c r="AG81" s="114">
        <f t="shared" si="57"/>
        <v>2084144</v>
      </c>
      <c r="AH81" s="115">
        <f t="shared" si="57"/>
        <v>1005</v>
      </c>
      <c r="AI81" s="115">
        <f t="shared" si="57"/>
        <v>261</v>
      </c>
      <c r="AJ81" s="115">
        <f t="shared" si="57"/>
        <v>0</v>
      </c>
      <c r="AK81" s="115">
        <f t="shared" si="57"/>
        <v>0</v>
      </c>
      <c r="AL81" s="114">
        <f t="shared" si="57"/>
        <v>9356</v>
      </c>
      <c r="AM81" s="114">
        <f t="shared" si="57"/>
        <v>0</v>
      </c>
      <c r="AN81" s="115">
        <f t="shared" si="57"/>
        <v>30</v>
      </c>
      <c r="AO81" s="115">
        <f t="shared" si="57"/>
        <v>0</v>
      </c>
      <c r="AP81" s="114">
        <f t="shared" si="57"/>
        <v>1597509</v>
      </c>
      <c r="AQ81" s="114">
        <f t="shared" si="57"/>
        <v>0</v>
      </c>
      <c r="AR81" s="115">
        <f t="shared" si="57"/>
        <v>0</v>
      </c>
      <c r="AS81" s="115">
        <f t="shared" si="57"/>
        <v>0</v>
      </c>
      <c r="AT81" s="114">
        <f t="shared" si="57"/>
        <v>0</v>
      </c>
      <c r="AU81" s="114">
        <f t="shared" si="57"/>
        <v>0</v>
      </c>
      <c r="AV81" s="115">
        <f t="shared" si="57"/>
        <v>0</v>
      </c>
      <c r="AW81" s="115">
        <f t="shared" si="57"/>
        <v>0</v>
      </c>
      <c r="AX81" s="114">
        <f t="shared" si="57"/>
        <v>0</v>
      </c>
      <c r="AY81" s="114">
        <f t="shared" si="57"/>
        <v>0</v>
      </c>
      <c r="AZ81" s="115">
        <f t="shared" si="57"/>
        <v>0</v>
      </c>
      <c r="BA81" s="115">
        <f t="shared" si="57"/>
        <v>0</v>
      </c>
      <c r="BB81" s="114">
        <f t="shared" si="57"/>
        <v>0</v>
      </c>
      <c r="BC81" s="114">
        <f t="shared" si="57"/>
        <v>0</v>
      </c>
      <c r="BD81" s="115">
        <f t="shared" si="57"/>
        <v>0</v>
      </c>
      <c r="BE81" s="115">
        <f t="shared" si="57"/>
        <v>109</v>
      </c>
      <c r="BF81" s="114">
        <f t="shared" si="57"/>
        <v>427499</v>
      </c>
      <c r="BG81" s="114">
        <f t="shared" si="57"/>
        <v>0</v>
      </c>
      <c r="BH81" s="115">
        <f t="shared" si="57"/>
        <v>7</v>
      </c>
      <c r="BI81" s="115">
        <f t="shared" si="57"/>
        <v>0</v>
      </c>
      <c r="BJ81" s="114">
        <f t="shared" si="57"/>
        <v>111308</v>
      </c>
      <c r="BK81" s="114">
        <f t="shared" si="57"/>
        <v>0</v>
      </c>
      <c r="BL81" s="115">
        <f t="shared" si="57"/>
        <v>0</v>
      </c>
      <c r="BM81" s="115">
        <f t="shared" si="57"/>
        <v>0</v>
      </c>
      <c r="BN81" s="114">
        <f t="shared" si="57"/>
        <v>0</v>
      </c>
      <c r="BO81" s="114">
        <f t="shared" si="57"/>
        <v>0</v>
      </c>
      <c r="BP81" s="115">
        <f t="shared" si="57"/>
        <v>0</v>
      </c>
      <c r="BQ81" s="115">
        <f t="shared" si="57"/>
        <v>0</v>
      </c>
      <c r="BR81" s="114">
        <f t="shared" si="57"/>
        <v>0</v>
      </c>
      <c r="BS81" s="114">
        <f t="shared" si="57"/>
        <v>0</v>
      </c>
      <c r="BT81" s="115">
        <f t="shared" si="57"/>
        <v>0</v>
      </c>
      <c r="BU81" s="115">
        <f t="shared" si="57"/>
        <v>0</v>
      </c>
      <c r="BV81" s="114">
        <f t="shared" si="57"/>
        <v>33274</v>
      </c>
      <c r="BW81" s="114">
        <f t="shared" si="57"/>
        <v>33274</v>
      </c>
      <c r="BX81" s="115">
        <f t="shared" si="57"/>
        <v>0</v>
      </c>
      <c r="BY81" s="115">
        <f t="shared" si="57"/>
        <v>0</v>
      </c>
      <c r="BZ81" s="114">
        <f t="shared" si="57"/>
        <v>0</v>
      </c>
      <c r="CA81" s="114">
        <f t="shared" si="57"/>
        <v>0</v>
      </c>
      <c r="CB81" s="115">
        <f t="shared" si="57"/>
        <v>11</v>
      </c>
      <c r="CC81" s="115">
        <f t="shared" si="57"/>
        <v>0</v>
      </c>
      <c r="CD81" s="114">
        <f t="shared" si="57"/>
        <v>14596</v>
      </c>
      <c r="CE81" s="114">
        <f t="shared" si="57"/>
        <v>0</v>
      </c>
      <c r="CF81" s="115">
        <f t="shared" si="57"/>
        <v>0</v>
      </c>
      <c r="CG81" s="115">
        <f t="shared" si="57"/>
        <v>0</v>
      </c>
      <c r="CH81" s="114">
        <f t="shared" si="57"/>
        <v>-11203</v>
      </c>
      <c r="CI81" s="114">
        <f t="shared" si="57"/>
        <v>0</v>
      </c>
      <c r="CJ81" s="115">
        <f t="shared" si="57"/>
        <v>48</v>
      </c>
      <c r="CK81" s="115">
        <f t="shared" si="57"/>
        <v>109</v>
      </c>
      <c r="CL81" s="114">
        <f t="shared" si="57"/>
        <v>2182338</v>
      </c>
      <c r="CM81" s="114">
        <f t="shared" si="57"/>
        <v>33274</v>
      </c>
      <c r="CN81" s="116"/>
      <c r="CO81" s="116"/>
      <c r="CP81" s="116"/>
      <c r="CQ81" s="116"/>
      <c r="CR81" s="116"/>
      <c r="CS81" s="116"/>
      <c r="CT81" s="110"/>
      <c r="CU81" s="111"/>
      <c r="CV81" s="111"/>
      <c r="CW81" s="110"/>
      <c r="CX81" s="110"/>
      <c r="CY81" s="111"/>
      <c r="CZ81" s="111"/>
      <c r="DA81" s="111"/>
      <c r="DB81" s="114"/>
      <c r="DC81" s="116"/>
      <c r="DD81" s="116"/>
    </row>
    <row r="82" spans="1:1477" s="69" customFormat="1">
      <c r="B82" s="67" t="s">
        <v>4</v>
      </c>
      <c r="C82" s="67" t="s">
        <v>247</v>
      </c>
      <c r="D82" s="67" t="s">
        <v>248</v>
      </c>
      <c r="E82" s="68">
        <v>42529</v>
      </c>
      <c r="F82" s="67" t="s">
        <v>464</v>
      </c>
      <c r="G82" s="67" t="s">
        <v>494</v>
      </c>
      <c r="H82" s="187">
        <v>21</v>
      </c>
      <c r="I82" s="69">
        <v>32</v>
      </c>
      <c r="J82" s="69">
        <v>1050</v>
      </c>
      <c r="K82" s="69">
        <v>1826</v>
      </c>
      <c r="L82" s="69">
        <v>1829</v>
      </c>
      <c r="M82" s="186">
        <f>IF(J82 = 0,0,(L82-AH82-AI82)/J82)</f>
        <v>1.4</v>
      </c>
      <c r="N82" s="69">
        <f>IF(G82&lt;&gt;"",IF(M82&lt;=1.2,1,0),0)</f>
        <v>0</v>
      </c>
      <c r="O82" s="69">
        <v>-3</v>
      </c>
      <c r="P82" s="69">
        <v>3</v>
      </c>
      <c r="Q82" s="69">
        <v>0</v>
      </c>
      <c r="R82" s="69">
        <v>359</v>
      </c>
      <c r="S82" s="69">
        <v>417</v>
      </c>
      <c r="T82" s="190">
        <v>75824482</v>
      </c>
      <c r="U82" s="190">
        <v>160000</v>
      </c>
      <c r="V82" s="190">
        <v>75664482</v>
      </c>
      <c r="W82" s="190">
        <v>86884143</v>
      </c>
      <c r="X82" s="190">
        <v>89837352</v>
      </c>
      <c r="Y82" s="190">
        <v>0</v>
      </c>
      <c r="Z82" s="190">
        <v>0</v>
      </c>
      <c r="AA82" s="190">
        <v>0</v>
      </c>
      <c r="AB82" s="190">
        <v>89837352</v>
      </c>
      <c r="AC82" s="190">
        <v>90458012</v>
      </c>
      <c r="AD82" s="186">
        <f>IF(V82=0,0,AC82/V82)</f>
        <v>1.195514852001498</v>
      </c>
      <c r="AE82" s="69">
        <f>IF(AD82 &lt;=1.1,1,0)</f>
        <v>0</v>
      </c>
      <c r="AF82" s="190">
        <v>815723</v>
      </c>
      <c r="AG82" s="190">
        <v>10910761</v>
      </c>
      <c r="AH82" s="69">
        <v>209</v>
      </c>
      <c r="AI82" s="69">
        <v>150</v>
      </c>
      <c r="AJ82" s="69">
        <v>0</v>
      </c>
      <c r="AK82" s="69">
        <v>13</v>
      </c>
      <c r="AL82" s="80">
        <v>563442</v>
      </c>
      <c r="AM82" s="80">
        <v>81716</v>
      </c>
      <c r="AN82" s="69">
        <v>0</v>
      </c>
      <c r="AO82" s="69">
        <v>113</v>
      </c>
      <c r="AP82" s="80">
        <v>3719605</v>
      </c>
      <c r="AQ82" s="80">
        <v>1534190</v>
      </c>
      <c r="AR82" s="69">
        <v>0</v>
      </c>
      <c r="AS82" s="69">
        <v>0</v>
      </c>
      <c r="AT82" s="80">
        <v>0</v>
      </c>
      <c r="AU82" s="80">
        <v>0</v>
      </c>
      <c r="AV82" s="69">
        <v>0</v>
      </c>
      <c r="AW82" s="69">
        <v>0</v>
      </c>
      <c r="AX82" s="80">
        <v>0</v>
      </c>
      <c r="AY82" s="80">
        <v>0</v>
      </c>
      <c r="AZ82" s="69">
        <v>0</v>
      </c>
      <c r="BA82" s="69">
        <v>0</v>
      </c>
      <c r="BB82" s="80">
        <v>0</v>
      </c>
      <c r="BC82" s="80">
        <v>0</v>
      </c>
      <c r="BD82" s="69">
        <v>0</v>
      </c>
      <c r="BE82" s="69">
        <v>255</v>
      </c>
      <c r="BF82" s="80">
        <v>-46035</v>
      </c>
      <c r="BG82" s="80">
        <v>0</v>
      </c>
      <c r="BH82" s="69">
        <v>0</v>
      </c>
      <c r="BI82" s="69">
        <v>0</v>
      </c>
      <c r="BJ82" s="80">
        <v>107943</v>
      </c>
      <c r="BK82" s="80">
        <v>0</v>
      </c>
      <c r="BL82" s="69">
        <v>0</v>
      </c>
      <c r="BM82" s="69">
        <v>0</v>
      </c>
      <c r="BN82" s="80">
        <v>0</v>
      </c>
      <c r="BO82" s="80">
        <v>0</v>
      </c>
      <c r="BP82" s="69">
        <v>0</v>
      </c>
      <c r="BQ82" s="69">
        <v>0</v>
      </c>
      <c r="BR82" s="80">
        <v>30316</v>
      </c>
      <c r="BS82" s="80">
        <v>0</v>
      </c>
      <c r="BT82" s="69">
        <v>0</v>
      </c>
      <c r="BU82" s="69">
        <v>0</v>
      </c>
      <c r="BV82" s="80">
        <v>0</v>
      </c>
      <c r="BW82" s="80">
        <v>0</v>
      </c>
      <c r="BX82" s="69">
        <v>0</v>
      </c>
      <c r="BY82" s="69">
        <v>36</v>
      </c>
      <c r="BZ82" s="80">
        <v>207976</v>
      </c>
      <c r="CA82" s="80">
        <v>207976</v>
      </c>
      <c r="CB82" s="69">
        <v>0</v>
      </c>
      <c r="CC82" s="69">
        <v>0</v>
      </c>
      <c r="CD82" s="80">
        <v>0</v>
      </c>
      <c r="CE82" s="80">
        <v>0</v>
      </c>
      <c r="CF82" s="69">
        <v>0</v>
      </c>
      <c r="CG82" s="69">
        <v>0</v>
      </c>
      <c r="CH82" s="80">
        <v>-106929</v>
      </c>
      <c r="CI82" s="80">
        <v>0</v>
      </c>
      <c r="CJ82" s="69">
        <v>0</v>
      </c>
      <c r="CK82" s="69">
        <v>417</v>
      </c>
      <c r="CL82" s="80">
        <v>4476317</v>
      </c>
      <c r="CM82" s="80">
        <v>1823881</v>
      </c>
      <c r="CN82" s="67" t="s">
        <v>377</v>
      </c>
      <c r="CO82" s="67" t="s">
        <v>378</v>
      </c>
      <c r="CP82" s="67" t="s">
        <v>318</v>
      </c>
      <c r="CQ82" s="67" t="s">
        <v>318</v>
      </c>
      <c r="CR82" s="67" t="s">
        <v>318</v>
      </c>
      <c r="CS82" s="67" t="s">
        <v>318</v>
      </c>
      <c r="CT82" s="68">
        <v>45156</v>
      </c>
      <c r="CU82" s="67" t="s">
        <v>466</v>
      </c>
      <c r="CV82" s="67" t="s">
        <v>467</v>
      </c>
      <c r="CW82" s="68" t="s">
        <v>168</v>
      </c>
      <c r="CX82" s="68">
        <v>44482</v>
      </c>
      <c r="CY82" s="67" t="s">
        <v>471</v>
      </c>
      <c r="CZ82" s="67" t="s">
        <v>472</v>
      </c>
      <c r="DA82" s="67" t="s">
        <v>495</v>
      </c>
      <c r="DB82" s="81">
        <v>88197361.709999993</v>
      </c>
      <c r="DC82" s="67" t="s">
        <v>425</v>
      </c>
      <c r="DD82" s="67" t="s">
        <v>426</v>
      </c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</row>
    <row r="83" spans="1:1477" s="69" customFormat="1">
      <c r="B83" s="67" t="s">
        <v>4</v>
      </c>
      <c r="C83" s="67" t="s">
        <v>249</v>
      </c>
      <c r="D83" s="67" t="s">
        <v>250</v>
      </c>
      <c r="E83" s="68">
        <v>44496</v>
      </c>
      <c r="F83" s="67" t="s">
        <v>471</v>
      </c>
      <c r="G83" s="67" t="s">
        <v>472</v>
      </c>
      <c r="H83" s="187">
        <v>3</v>
      </c>
      <c r="I83" s="69">
        <v>3</v>
      </c>
      <c r="J83" s="69">
        <v>290</v>
      </c>
      <c r="K83" s="69">
        <v>440</v>
      </c>
      <c r="L83" s="69">
        <v>439</v>
      </c>
      <c r="M83" s="186">
        <f t="shared" ref="M83:M84" si="58">IF(J83 = 0,0,(L83-AH83-AI83)/J83)</f>
        <v>1.0655172413793104</v>
      </c>
      <c r="N83" s="69">
        <f t="shared" ref="N83:N84" si="59">IF(G83&lt;&gt;"",IF(M83&lt;=1.2,1,0),0)</f>
        <v>1</v>
      </c>
      <c r="O83" s="69">
        <v>1</v>
      </c>
      <c r="P83" s="69">
        <v>0</v>
      </c>
      <c r="Q83" s="69">
        <v>0</v>
      </c>
      <c r="R83" s="69">
        <v>130</v>
      </c>
      <c r="S83" s="69">
        <v>20</v>
      </c>
      <c r="T83" s="190">
        <v>7387943</v>
      </c>
      <c r="U83" s="190">
        <v>81000</v>
      </c>
      <c r="V83" s="190">
        <v>7306943</v>
      </c>
      <c r="W83" s="190">
        <v>7578305</v>
      </c>
      <c r="X83" s="190">
        <v>6929112</v>
      </c>
      <c r="Y83" s="190">
        <v>0</v>
      </c>
      <c r="Z83" s="190">
        <v>0</v>
      </c>
      <c r="AA83" s="190">
        <v>0</v>
      </c>
      <c r="AB83" s="190">
        <v>6929112</v>
      </c>
      <c r="AC83" s="190">
        <v>7638830</v>
      </c>
      <c r="AD83" s="186">
        <f t="shared" ref="AD83:AD84" si="60">IF(V83=0,0,AC83/V83)</f>
        <v>1.0454207730921126</v>
      </c>
      <c r="AE83" s="69">
        <f t="shared" ref="AE83:AE84" si="61">IF(AD83 &lt;=1.1,1,0)</f>
        <v>1</v>
      </c>
      <c r="AF83" s="190">
        <v>716998</v>
      </c>
      <c r="AG83" s="190">
        <v>190361</v>
      </c>
      <c r="AH83" s="69">
        <v>50</v>
      </c>
      <c r="AI83" s="69">
        <v>80</v>
      </c>
      <c r="AJ83" s="69">
        <v>0</v>
      </c>
      <c r="AK83" s="69">
        <v>20</v>
      </c>
      <c r="AL83" s="80">
        <v>183081</v>
      </c>
      <c r="AM83" s="80">
        <v>436</v>
      </c>
      <c r="AN83" s="69">
        <v>0</v>
      </c>
      <c r="AO83" s="69">
        <v>0</v>
      </c>
      <c r="AP83" s="80">
        <v>0</v>
      </c>
      <c r="AQ83" s="80">
        <v>0</v>
      </c>
      <c r="AR83" s="69">
        <v>0</v>
      </c>
      <c r="AS83" s="69">
        <v>0</v>
      </c>
      <c r="AT83" s="80">
        <v>0</v>
      </c>
      <c r="AU83" s="80">
        <v>0</v>
      </c>
      <c r="AV83" s="69">
        <v>0</v>
      </c>
      <c r="AW83" s="69">
        <v>0</v>
      </c>
      <c r="AX83" s="80">
        <v>0</v>
      </c>
      <c r="AY83" s="80">
        <v>0</v>
      </c>
      <c r="AZ83" s="69">
        <v>0</v>
      </c>
      <c r="BA83" s="69">
        <v>0</v>
      </c>
      <c r="BB83" s="80">
        <v>0</v>
      </c>
      <c r="BC83" s="80">
        <v>0</v>
      </c>
      <c r="BD83" s="69">
        <v>0</v>
      </c>
      <c r="BE83" s="69">
        <v>0</v>
      </c>
      <c r="BF83" s="80">
        <v>0</v>
      </c>
      <c r="BG83" s="80">
        <v>0</v>
      </c>
      <c r="BH83" s="69">
        <v>0</v>
      </c>
      <c r="BI83" s="69">
        <v>0</v>
      </c>
      <c r="BJ83" s="80">
        <v>0</v>
      </c>
      <c r="BK83" s="80">
        <v>0</v>
      </c>
      <c r="BL83" s="69">
        <v>0</v>
      </c>
      <c r="BM83" s="69">
        <v>0</v>
      </c>
      <c r="BN83" s="80">
        <v>0</v>
      </c>
      <c r="BO83" s="80">
        <v>0</v>
      </c>
      <c r="BP83" s="69">
        <v>0</v>
      </c>
      <c r="BQ83" s="69">
        <v>0</v>
      </c>
      <c r="BR83" s="80">
        <v>0</v>
      </c>
      <c r="BS83" s="80">
        <v>0</v>
      </c>
      <c r="BT83" s="69">
        <v>0</v>
      </c>
      <c r="BU83" s="69">
        <v>0</v>
      </c>
      <c r="BV83" s="80">
        <v>0</v>
      </c>
      <c r="BW83" s="80">
        <v>0</v>
      </c>
      <c r="BX83" s="69">
        <v>0</v>
      </c>
      <c r="BY83" s="69">
        <v>0</v>
      </c>
      <c r="BZ83" s="80">
        <v>0</v>
      </c>
      <c r="CA83" s="80">
        <v>0</v>
      </c>
      <c r="CB83" s="69">
        <v>0</v>
      </c>
      <c r="CC83" s="69">
        <v>0</v>
      </c>
      <c r="CD83" s="80">
        <v>0</v>
      </c>
      <c r="CE83" s="80">
        <v>0</v>
      </c>
      <c r="CF83" s="69">
        <v>0</v>
      </c>
      <c r="CG83" s="69">
        <v>0</v>
      </c>
      <c r="CH83" s="80">
        <v>0</v>
      </c>
      <c r="CI83" s="80">
        <v>0</v>
      </c>
      <c r="CJ83" s="69">
        <v>0</v>
      </c>
      <c r="CK83" s="69">
        <v>20</v>
      </c>
      <c r="CL83" s="80">
        <v>183081</v>
      </c>
      <c r="CM83" s="80">
        <v>436</v>
      </c>
      <c r="CN83" s="67" t="s">
        <v>359</v>
      </c>
      <c r="CO83" s="67" t="s">
        <v>360</v>
      </c>
      <c r="CP83" s="67" t="s">
        <v>318</v>
      </c>
      <c r="CQ83" s="67" t="s">
        <v>318</v>
      </c>
      <c r="CR83" s="67" t="s">
        <v>318</v>
      </c>
      <c r="CS83" s="67" t="s">
        <v>318</v>
      </c>
      <c r="CT83" s="68">
        <v>45121</v>
      </c>
      <c r="CU83" s="67" t="s">
        <v>466</v>
      </c>
      <c r="CV83" s="67" t="s">
        <v>467</v>
      </c>
      <c r="CW83" s="68" t="s">
        <v>168</v>
      </c>
      <c r="CX83" s="68">
        <v>45033</v>
      </c>
      <c r="CY83" s="67" t="s">
        <v>464</v>
      </c>
      <c r="CZ83" s="67" t="s">
        <v>468</v>
      </c>
      <c r="DA83" s="67" t="s">
        <v>496</v>
      </c>
      <c r="DB83" s="81">
        <v>8754090.2799999993</v>
      </c>
      <c r="DC83" s="67"/>
      <c r="DD83" s="67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</row>
    <row r="84" spans="1:1477" s="69" customFormat="1">
      <c r="B84" s="67" t="s">
        <v>4</v>
      </c>
      <c r="C84" s="67" t="s">
        <v>251</v>
      </c>
      <c r="D84" s="67" t="s">
        <v>252</v>
      </c>
      <c r="E84" s="68">
        <v>44538</v>
      </c>
      <c r="F84" s="67" t="s">
        <v>471</v>
      </c>
      <c r="G84" s="67" t="s">
        <v>472</v>
      </c>
      <c r="H84" s="187">
        <v>1</v>
      </c>
      <c r="I84" s="69">
        <v>1</v>
      </c>
      <c r="J84" s="69">
        <v>270</v>
      </c>
      <c r="K84" s="69">
        <v>349</v>
      </c>
      <c r="L84" s="69">
        <v>349</v>
      </c>
      <c r="M84" s="186">
        <f t="shared" si="58"/>
        <v>1</v>
      </c>
      <c r="N84" s="69">
        <f t="shared" si="59"/>
        <v>1</v>
      </c>
      <c r="O84" s="69">
        <v>0</v>
      </c>
      <c r="P84" s="69">
        <v>0</v>
      </c>
      <c r="Q84" s="69">
        <v>0</v>
      </c>
      <c r="R84" s="69">
        <v>79</v>
      </c>
      <c r="S84" s="69">
        <v>0</v>
      </c>
      <c r="T84" s="190">
        <v>9861239</v>
      </c>
      <c r="U84" s="190">
        <v>100000</v>
      </c>
      <c r="V84" s="190">
        <v>9761239</v>
      </c>
      <c r="W84" s="190">
        <v>9880239</v>
      </c>
      <c r="X84" s="190">
        <v>9803603</v>
      </c>
      <c r="Y84" s="190">
        <v>0</v>
      </c>
      <c r="Z84" s="190">
        <v>0</v>
      </c>
      <c r="AA84" s="190">
        <v>0</v>
      </c>
      <c r="AB84" s="190">
        <v>9803603</v>
      </c>
      <c r="AC84" s="190">
        <v>10869062</v>
      </c>
      <c r="AD84" s="186">
        <f t="shared" si="60"/>
        <v>1.113492047474711</v>
      </c>
      <c r="AE84" s="69">
        <f t="shared" si="61"/>
        <v>0</v>
      </c>
      <c r="AF84" s="190">
        <v>1065459</v>
      </c>
      <c r="AG84" s="190">
        <v>19000</v>
      </c>
      <c r="AH84" s="69">
        <v>40</v>
      </c>
      <c r="AI84" s="69">
        <v>39</v>
      </c>
      <c r="AJ84" s="69">
        <v>0</v>
      </c>
      <c r="AK84" s="69">
        <v>0</v>
      </c>
      <c r="AL84" s="80">
        <v>5350</v>
      </c>
      <c r="AM84" s="80">
        <v>0</v>
      </c>
      <c r="AN84" s="69">
        <v>0</v>
      </c>
      <c r="AO84" s="69">
        <v>0</v>
      </c>
      <c r="AP84" s="80">
        <v>0</v>
      </c>
      <c r="AQ84" s="80">
        <v>0</v>
      </c>
      <c r="AR84" s="69">
        <v>0</v>
      </c>
      <c r="AS84" s="69">
        <v>0</v>
      </c>
      <c r="AT84" s="80">
        <v>0</v>
      </c>
      <c r="AU84" s="80">
        <v>0</v>
      </c>
      <c r="AV84" s="69">
        <v>0</v>
      </c>
      <c r="AW84" s="69">
        <v>0</v>
      </c>
      <c r="AX84" s="80">
        <v>0</v>
      </c>
      <c r="AY84" s="80">
        <v>0</v>
      </c>
      <c r="AZ84" s="69">
        <v>0</v>
      </c>
      <c r="BA84" s="69">
        <v>0</v>
      </c>
      <c r="BB84" s="80">
        <v>0</v>
      </c>
      <c r="BC84" s="80">
        <v>0</v>
      </c>
      <c r="BD84" s="69">
        <v>0</v>
      </c>
      <c r="BE84" s="69">
        <v>0</v>
      </c>
      <c r="BF84" s="80">
        <v>0</v>
      </c>
      <c r="BG84" s="80">
        <v>0</v>
      </c>
      <c r="BH84" s="69">
        <v>0</v>
      </c>
      <c r="BI84" s="69">
        <v>0</v>
      </c>
      <c r="BJ84" s="80">
        <v>19000</v>
      </c>
      <c r="BK84" s="80">
        <v>0</v>
      </c>
      <c r="BL84" s="69">
        <v>0</v>
      </c>
      <c r="BM84" s="69">
        <v>0</v>
      </c>
      <c r="BN84" s="80">
        <v>0</v>
      </c>
      <c r="BO84" s="80">
        <v>0</v>
      </c>
      <c r="BP84" s="69">
        <v>0</v>
      </c>
      <c r="BQ84" s="69">
        <v>0</v>
      </c>
      <c r="BR84" s="80">
        <v>0</v>
      </c>
      <c r="BS84" s="80">
        <v>0</v>
      </c>
      <c r="BT84" s="69">
        <v>0</v>
      </c>
      <c r="BU84" s="69">
        <v>0</v>
      </c>
      <c r="BV84" s="80">
        <v>0</v>
      </c>
      <c r="BW84" s="80">
        <v>0</v>
      </c>
      <c r="BX84" s="69">
        <v>0</v>
      </c>
      <c r="BY84" s="69">
        <v>0</v>
      </c>
      <c r="BZ84" s="80">
        <v>0</v>
      </c>
      <c r="CA84" s="80">
        <v>0</v>
      </c>
      <c r="CB84" s="69">
        <v>0</v>
      </c>
      <c r="CC84" s="69">
        <v>0</v>
      </c>
      <c r="CD84" s="80">
        <v>0</v>
      </c>
      <c r="CE84" s="80">
        <v>0</v>
      </c>
      <c r="CF84" s="69">
        <v>0</v>
      </c>
      <c r="CG84" s="69">
        <v>0</v>
      </c>
      <c r="CH84" s="80">
        <v>0</v>
      </c>
      <c r="CI84" s="80">
        <v>0</v>
      </c>
      <c r="CJ84" s="69">
        <v>0</v>
      </c>
      <c r="CK84" s="69">
        <v>0</v>
      </c>
      <c r="CL84" s="80">
        <v>24350</v>
      </c>
      <c r="CM84" s="80">
        <v>0</v>
      </c>
      <c r="CN84" s="67" t="s">
        <v>427</v>
      </c>
      <c r="CO84" s="67" t="s">
        <v>428</v>
      </c>
      <c r="CP84" s="67" t="s">
        <v>318</v>
      </c>
      <c r="CQ84" s="67" t="s">
        <v>318</v>
      </c>
      <c r="CR84" s="67" t="s">
        <v>318</v>
      </c>
      <c r="CS84" s="67" t="s">
        <v>318</v>
      </c>
      <c r="CT84" s="68">
        <v>45127</v>
      </c>
      <c r="CU84" s="67" t="s">
        <v>466</v>
      </c>
      <c r="CV84" s="67" t="s">
        <v>467</v>
      </c>
      <c r="CW84" s="68" t="s">
        <v>168</v>
      </c>
      <c r="CX84" s="68">
        <v>44985</v>
      </c>
      <c r="CY84" s="67" t="s">
        <v>470</v>
      </c>
      <c r="CZ84" s="67" t="s">
        <v>468</v>
      </c>
      <c r="DA84" s="67" t="s">
        <v>497</v>
      </c>
      <c r="DB84" s="81">
        <v>13653415.960000001</v>
      </c>
      <c r="DC84" s="67"/>
      <c r="DD84" s="67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</row>
    <row r="85" spans="1:1477" s="103" customFormat="1" ht="12.75" thickBot="1">
      <c r="A85" s="130"/>
      <c r="B85" s="104"/>
      <c r="C85" s="104"/>
      <c r="D85" s="104"/>
      <c r="E85" s="197"/>
      <c r="F85" s="104"/>
      <c r="G85" s="104"/>
      <c r="H85" s="105"/>
      <c r="I85" s="105"/>
      <c r="J85" s="105"/>
      <c r="K85" s="105"/>
      <c r="L85" s="105"/>
      <c r="M85" s="140"/>
      <c r="N85" s="105"/>
      <c r="O85" s="105"/>
      <c r="P85" s="105"/>
      <c r="Q85" s="105"/>
      <c r="R85" s="105"/>
      <c r="S85" s="105"/>
      <c r="T85" s="106"/>
      <c r="U85" s="106"/>
      <c r="V85" s="106"/>
      <c r="W85" s="106"/>
      <c r="X85" s="106"/>
      <c r="Y85" s="193"/>
      <c r="Z85" s="193"/>
      <c r="AA85" s="193"/>
      <c r="AB85" s="193"/>
      <c r="AC85" s="193"/>
      <c r="AD85" s="140"/>
      <c r="AE85" s="105"/>
      <c r="AF85" s="193"/>
      <c r="AG85" s="193"/>
      <c r="AH85" s="105"/>
      <c r="AI85" s="105"/>
      <c r="AJ85" s="107"/>
      <c r="AK85" s="107"/>
      <c r="AL85" s="100"/>
      <c r="AM85" s="100"/>
      <c r="AN85" s="107"/>
      <c r="AO85" s="107"/>
      <c r="AP85" s="100"/>
      <c r="AQ85" s="100"/>
      <c r="AR85" s="107"/>
      <c r="AS85" s="107"/>
      <c r="AT85" s="80"/>
      <c r="AU85" s="80"/>
      <c r="AV85" s="107"/>
      <c r="AW85" s="107"/>
      <c r="AX85" s="80"/>
      <c r="AY85" s="80"/>
      <c r="AZ85" s="107"/>
      <c r="BA85" s="107"/>
      <c r="BB85" s="100"/>
      <c r="BC85" s="100"/>
      <c r="BD85" s="107"/>
      <c r="BE85" s="107"/>
      <c r="BF85" s="100"/>
      <c r="BG85" s="100"/>
      <c r="BH85" s="107"/>
      <c r="BI85" s="107"/>
      <c r="BJ85" s="100"/>
      <c r="BK85" s="100"/>
      <c r="BL85" s="107"/>
      <c r="BM85" s="107"/>
      <c r="BN85" s="100"/>
      <c r="BO85" s="100"/>
      <c r="BP85" s="107"/>
      <c r="BQ85" s="107"/>
      <c r="BR85" s="100"/>
      <c r="BS85" s="100"/>
      <c r="BT85" s="107"/>
      <c r="BU85" s="107"/>
      <c r="BV85" s="100"/>
      <c r="BW85" s="100"/>
      <c r="BX85" s="107"/>
      <c r="BY85" s="107"/>
      <c r="BZ85" s="100"/>
      <c r="CA85" s="100"/>
      <c r="CB85" s="107"/>
      <c r="CC85" s="107"/>
      <c r="CD85" s="100"/>
      <c r="CE85" s="100"/>
      <c r="CF85" s="107"/>
      <c r="CG85" s="107"/>
      <c r="CH85" s="100"/>
      <c r="CI85" s="100"/>
      <c r="CJ85" s="107"/>
      <c r="CK85" s="107"/>
      <c r="CL85" s="100"/>
      <c r="CM85" s="100"/>
      <c r="CN85" s="108"/>
      <c r="CO85" s="108"/>
      <c r="CP85" s="108"/>
      <c r="CQ85" s="108"/>
      <c r="CR85" s="108"/>
      <c r="CS85" s="108"/>
      <c r="CT85" s="197"/>
      <c r="CU85" s="104"/>
      <c r="CV85" s="104"/>
      <c r="CW85" s="197"/>
      <c r="CX85" s="197"/>
      <c r="CY85" s="104"/>
      <c r="CZ85" s="104"/>
      <c r="DA85" s="104"/>
      <c r="DB85" s="106"/>
      <c r="DC85" s="105"/>
      <c r="DD85" s="10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</row>
    <row r="86" spans="1:1477" s="117" customFormat="1" ht="24" customHeight="1" thickTop="1">
      <c r="A86" s="131"/>
      <c r="B86" s="257" t="s">
        <v>517</v>
      </c>
      <c r="C86" s="258"/>
      <c r="D86" s="259"/>
      <c r="E86" s="199"/>
      <c r="F86" s="118"/>
      <c r="G86" s="159">
        <f>IF(B82="","",ROWS(B82:B85)-1)</f>
        <v>3</v>
      </c>
      <c r="H86" s="117">
        <f>SUM(H82:H85)</f>
        <v>25</v>
      </c>
      <c r="I86" s="117">
        <f>SUM(I82:I85)</f>
        <v>36</v>
      </c>
      <c r="J86" s="117">
        <f>SUM(J82:J85)</f>
        <v>1610</v>
      </c>
      <c r="K86" s="117">
        <f>SUM(K82:K85)</f>
        <v>2615</v>
      </c>
      <c r="L86" s="117">
        <f>SUM(L82:L85)</f>
        <v>2617</v>
      </c>
      <c r="M86" s="142">
        <f>IF(G86="",0,N86/G86)</f>
        <v>0.66666666666666663</v>
      </c>
      <c r="N86" s="117">
        <f t="shared" ref="N86:Y86" si="62">SUM(N82:N85)</f>
        <v>2</v>
      </c>
      <c r="O86" s="117">
        <f t="shared" si="62"/>
        <v>-2</v>
      </c>
      <c r="P86" s="120">
        <f t="shared" si="62"/>
        <v>3</v>
      </c>
      <c r="Q86" s="120">
        <f t="shared" si="62"/>
        <v>0</v>
      </c>
      <c r="R86" s="117">
        <f t="shared" si="62"/>
        <v>568</v>
      </c>
      <c r="S86" s="117">
        <f t="shared" si="62"/>
        <v>437</v>
      </c>
      <c r="T86" s="121">
        <f t="shared" si="62"/>
        <v>93073664</v>
      </c>
      <c r="U86" s="121">
        <f t="shared" si="62"/>
        <v>341000</v>
      </c>
      <c r="V86" s="121">
        <f t="shared" si="62"/>
        <v>92732664</v>
      </c>
      <c r="W86" s="121">
        <f t="shared" si="62"/>
        <v>104342687</v>
      </c>
      <c r="X86" s="121">
        <f t="shared" si="62"/>
        <v>106570067</v>
      </c>
      <c r="Y86" s="121">
        <f t="shared" si="62"/>
        <v>0</v>
      </c>
      <c r="Z86" s="121">
        <f>SUM(Z82:Z85)</f>
        <v>0</v>
      </c>
      <c r="AA86" s="121">
        <f>SUM(AA82:AA85)</f>
        <v>0</v>
      </c>
      <c r="AB86" s="121">
        <f>SUM(AB82:AB85)</f>
        <v>106570067</v>
      </c>
      <c r="AC86" s="121">
        <f>SUM(AC82:AC85)</f>
        <v>108965904</v>
      </c>
      <c r="AD86" s="142">
        <f>IF(G86="",0,AE86/G86)</f>
        <v>0.33333333333333331</v>
      </c>
      <c r="AE86" s="146">
        <f t="shared" ref="AE86:CM86" si="63">SUM(AE82:AE85)</f>
        <v>1</v>
      </c>
      <c r="AF86" s="121">
        <f t="shared" si="63"/>
        <v>2598180</v>
      </c>
      <c r="AG86" s="121">
        <f t="shared" si="63"/>
        <v>11120122</v>
      </c>
      <c r="AH86" s="122">
        <f t="shared" si="63"/>
        <v>299</v>
      </c>
      <c r="AI86" s="122">
        <f t="shared" si="63"/>
        <v>269</v>
      </c>
      <c r="AJ86" s="122">
        <f t="shared" si="63"/>
        <v>0</v>
      </c>
      <c r="AK86" s="122">
        <f t="shared" si="63"/>
        <v>33</v>
      </c>
      <c r="AL86" s="121">
        <f t="shared" si="63"/>
        <v>751873</v>
      </c>
      <c r="AM86" s="121">
        <f t="shared" si="63"/>
        <v>82152</v>
      </c>
      <c r="AN86" s="122">
        <f t="shared" si="63"/>
        <v>0</v>
      </c>
      <c r="AO86" s="122">
        <f t="shared" si="63"/>
        <v>113</v>
      </c>
      <c r="AP86" s="121">
        <f t="shared" si="63"/>
        <v>3719605</v>
      </c>
      <c r="AQ86" s="121">
        <f t="shared" si="63"/>
        <v>1534190</v>
      </c>
      <c r="AR86" s="122">
        <f t="shared" si="63"/>
        <v>0</v>
      </c>
      <c r="AS86" s="122">
        <f t="shared" si="63"/>
        <v>0</v>
      </c>
      <c r="AT86" s="121">
        <f t="shared" si="63"/>
        <v>0</v>
      </c>
      <c r="AU86" s="121">
        <f t="shared" si="63"/>
        <v>0</v>
      </c>
      <c r="AV86" s="122">
        <f t="shared" si="63"/>
        <v>0</v>
      </c>
      <c r="AW86" s="122">
        <f t="shared" si="63"/>
        <v>0</v>
      </c>
      <c r="AX86" s="121">
        <f t="shared" si="63"/>
        <v>0</v>
      </c>
      <c r="AY86" s="121">
        <f t="shared" si="63"/>
        <v>0</v>
      </c>
      <c r="AZ86" s="122">
        <f t="shared" si="63"/>
        <v>0</v>
      </c>
      <c r="BA86" s="122">
        <f t="shared" si="63"/>
        <v>0</v>
      </c>
      <c r="BB86" s="121">
        <f t="shared" si="63"/>
        <v>0</v>
      </c>
      <c r="BC86" s="121">
        <f t="shared" si="63"/>
        <v>0</v>
      </c>
      <c r="BD86" s="122">
        <f t="shared" si="63"/>
        <v>0</v>
      </c>
      <c r="BE86" s="122">
        <f t="shared" si="63"/>
        <v>255</v>
      </c>
      <c r="BF86" s="121">
        <f t="shared" si="63"/>
        <v>-46035</v>
      </c>
      <c r="BG86" s="121">
        <f t="shared" si="63"/>
        <v>0</v>
      </c>
      <c r="BH86" s="122">
        <f t="shared" si="63"/>
        <v>0</v>
      </c>
      <c r="BI86" s="122">
        <f t="shared" si="63"/>
        <v>0</v>
      </c>
      <c r="BJ86" s="121">
        <f t="shared" si="63"/>
        <v>126943</v>
      </c>
      <c r="BK86" s="121">
        <f t="shared" si="63"/>
        <v>0</v>
      </c>
      <c r="BL86" s="122">
        <f t="shared" si="63"/>
        <v>0</v>
      </c>
      <c r="BM86" s="122">
        <f t="shared" si="63"/>
        <v>0</v>
      </c>
      <c r="BN86" s="121">
        <f t="shared" si="63"/>
        <v>0</v>
      </c>
      <c r="BO86" s="121">
        <f t="shared" si="63"/>
        <v>0</v>
      </c>
      <c r="BP86" s="122">
        <f t="shared" si="63"/>
        <v>0</v>
      </c>
      <c r="BQ86" s="122">
        <f t="shared" si="63"/>
        <v>0</v>
      </c>
      <c r="BR86" s="121">
        <f t="shared" si="63"/>
        <v>30316</v>
      </c>
      <c r="BS86" s="121">
        <f t="shared" si="63"/>
        <v>0</v>
      </c>
      <c r="BT86" s="122">
        <f t="shared" si="63"/>
        <v>0</v>
      </c>
      <c r="BU86" s="122">
        <f t="shared" si="63"/>
        <v>0</v>
      </c>
      <c r="BV86" s="121">
        <f t="shared" si="63"/>
        <v>0</v>
      </c>
      <c r="BW86" s="121">
        <f t="shared" si="63"/>
        <v>0</v>
      </c>
      <c r="BX86" s="122">
        <f t="shared" si="63"/>
        <v>0</v>
      </c>
      <c r="BY86" s="122">
        <f t="shared" si="63"/>
        <v>36</v>
      </c>
      <c r="BZ86" s="121">
        <f t="shared" si="63"/>
        <v>207976</v>
      </c>
      <c r="CA86" s="121">
        <f t="shared" si="63"/>
        <v>207976</v>
      </c>
      <c r="CB86" s="122">
        <f t="shared" si="63"/>
        <v>0</v>
      </c>
      <c r="CC86" s="122">
        <f t="shared" si="63"/>
        <v>0</v>
      </c>
      <c r="CD86" s="121">
        <f t="shared" si="63"/>
        <v>0</v>
      </c>
      <c r="CE86" s="121">
        <f t="shared" si="63"/>
        <v>0</v>
      </c>
      <c r="CF86" s="122">
        <f t="shared" si="63"/>
        <v>0</v>
      </c>
      <c r="CG86" s="122">
        <f t="shared" si="63"/>
        <v>0</v>
      </c>
      <c r="CH86" s="121">
        <f t="shared" si="63"/>
        <v>-106929</v>
      </c>
      <c r="CI86" s="121">
        <f t="shared" si="63"/>
        <v>0</v>
      </c>
      <c r="CJ86" s="122">
        <f t="shared" si="63"/>
        <v>0</v>
      </c>
      <c r="CK86" s="122">
        <f t="shared" si="63"/>
        <v>437</v>
      </c>
      <c r="CL86" s="121">
        <f t="shared" si="63"/>
        <v>4683748</v>
      </c>
      <c r="CM86" s="121">
        <f t="shared" si="63"/>
        <v>1824317</v>
      </c>
      <c r="CN86" s="123"/>
      <c r="CO86" s="123"/>
      <c r="CP86" s="123"/>
      <c r="CQ86" s="123"/>
      <c r="CR86" s="123"/>
      <c r="CS86" s="123"/>
      <c r="CT86" s="119"/>
      <c r="CU86" s="118"/>
      <c r="CV86" s="118"/>
      <c r="CW86" s="119"/>
      <c r="CX86" s="119"/>
      <c r="CY86" s="118"/>
      <c r="CZ86" s="118"/>
      <c r="DA86" s="118"/>
      <c r="DB86" s="121"/>
      <c r="DC86" s="123"/>
      <c r="DD86" s="210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</row>
    <row r="87" spans="1:1477" s="69" customFormat="1">
      <c r="B87" s="67" t="s">
        <v>4</v>
      </c>
      <c r="C87" s="67" t="s">
        <v>243</v>
      </c>
      <c r="D87" s="67" t="s">
        <v>244</v>
      </c>
      <c r="E87" s="194">
        <v>44075</v>
      </c>
      <c r="F87" s="67" t="s">
        <v>466</v>
      </c>
      <c r="G87" s="158" t="s">
        <v>469</v>
      </c>
      <c r="H87" s="187">
        <v>1</v>
      </c>
      <c r="I87" s="69">
        <v>7</v>
      </c>
      <c r="J87" s="69">
        <v>280</v>
      </c>
      <c r="K87" s="69">
        <v>534</v>
      </c>
      <c r="L87" s="69">
        <v>544</v>
      </c>
      <c r="M87" s="186">
        <f>IF(J87 = 0,0,(L87-AH87-AI87)/J87)</f>
        <v>1.1392857142857142</v>
      </c>
      <c r="N87" s="69">
        <f>IF(G87&lt;&gt;"",IF(M87&lt;=1.2,1,0),0)</f>
        <v>1</v>
      </c>
      <c r="O87" s="69">
        <v>-10</v>
      </c>
      <c r="P87" s="69">
        <v>10</v>
      </c>
      <c r="Q87" s="69">
        <v>0</v>
      </c>
      <c r="R87" s="69">
        <v>225</v>
      </c>
      <c r="S87" s="69">
        <v>29</v>
      </c>
      <c r="T87" s="190">
        <v>7501367</v>
      </c>
      <c r="U87" s="190">
        <v>72000</v>
      </c>
      <c r="V87" s="190">
        <v>7429367</v>
      </c>
      <c r="W87" s="190">
        <v>7798794</v>
      </c>
      <c r="X87" s="190">
        <v>7531686</v>
      </c>
      <c r="Y87" s="190">
        <v>0</v>
      </c>
      <c r="Z87" s="190">
        <v>0</v>
      </c>
      <c r="AA87" s="190">
        <v>0</v>
      </c>
      <c r="AB87" s="190">
        <v>7531686</v>
      </c>
      <c r="AC87" s="190">
        <v>7740983</v>
      </c>
      <c r="AD87" s="186">
        <f>IF(V87=0,0,AC87/V87)</f>
        <v>1.0419438156709717</v>
      </c>
      <c r="AE87" s="69">
        <f>IF(AD87 &lt;=1.1,1,0)</f>
        <v>1</v>
      </c>
      <c r="AF87" s="190">
        <v>222434</v>
      </c>
      <c r="AG87" s="190">
        <v>297427</v>
      </c>
      <c r="AH87" s="69">
        <v>61</v>
      </c>
      <c r="AI87" s="69">
        <v>164</v>
      </c>
      <c r="AJ87" s="69">
        <v>0</v>
      </c>
      <c r="AK87" s="69">
        <v>0</v>
      </c>
      <c r="AL87" s="80">
        <v>19197</v>
      </c>
      <c r="AM87" s="80">
        <v>0</v>
      </c>
      <c r="AN87" s="69">
        <v>0</v>
      </c>
      <c r="AO87" s="69">
        <v>29</v>
      </c>
      <c r="AP87" s="80">
        <v>278231</v>
      </c>
      <c r="AQ87" s="80">
        <v>5549</v>
      </c>
      <c r="AR87" s="69">
        <v>0</v>
      </c>
      <c r="AS87" s="69">
        <v>0</v>
      </c>
      <c r="AT87" s="80">
        <v>0</v>
      </c>
      <c r="AU87" s="80">
        <v>0</v>
      </c>
      <c r="AV87" s="69">
        <v>0</v>
      </c>
      <c r="AW87" s="69">
        <v>0</v>
      </c>
      <c r="AX87" s="80">
        <v>0</v>
      </c>
      <c r="AY87" s="80">
        <v>0</v>
      </c>
      <c r="AZ87" s="69">
        <v>0</v>
      </c>
      <c r="BA87" s="69">
        <v>0</v>
      </c>
      <c r="BB87" s="80">
        <v>0</v>
      </c>
      <c r="BC87" s="80">
        <v>0</v>
      </c>
      <c r="BD87" s="69">
        <v>0</v>
      </c>
      <c r="BE87" s="69">
        <v>0</v>
      </c>
      <c r="BF87" s="80">
        <v>0</v>
      </c>
      <c r="BG87" s="80">
        <v>0</v>
      </c>
      <c r="BH87" s="69">
        <v>0</v>
      </c>
      <c r="BI87" s="69">
        <v>0</v>
      </c>
      <c r="BJ87" s="80">
        <v>0</v>
      </c>
      <c r="BK87" s="80">
        <v>0</v>
      </c>
      <c r="BL87" s="69">
        <v>0</v>
      </c>
      <c r="BM87" s="69">
        <v>0</v>
      </c>
      <c r="BN87" s="80">
        <v>0</v>
      </c>
      <c r="BO87" s="80">
        <v>0</v>
      </c>
      <c r="BP87" s="69">
        <v>0</v>
      </c>
      <c r="BQ87" s="69">
        <v>0</v>
      </c>
      <c r="BR87" s="80">
        <v>0</v>
      </c>
      <c r="BS87" s="80">
        <v>0</v>
      </c>
      <c r="BT87" s="69">
        <v>0</v>
      </c>
      <c r="BU87" s="69">
        <v>0</v>
      </c>
      <c r="BV87" s="80">
        <v>0</v>
      </c>
      <c r="BW87" s="80">
        <v>0</v>
      </c>
      <c r="BX87" s="69">
        <v>0</v>
      </c>
      <c r="BY87" s="69">
        <v>0</v>
      </c>
      <c r="BZ87" s="80">
        <v>0</v>
      </c>
      <c r="CA87" s="80">
        <v>0</v>
      </c>
      <c r="CB87" s="69">
        <v>0</v>
      </c>
      <c r="CC87" s="69">
        <v>0</v>
      </c>
      <c r="CD87" s="80">
        <v>0</v>
      </c>
      <c r="CE87" s="80">
        <v>0</v>
      </c>
      <c r="CF87" s="69">
        <v>0</v>
      </c>
      <c r="CG87" s="69">
        <v>0</v>
      </c>
      <c r="CH87" s="80">
        <v>0</v>
      </c>
      <c r="CI87" s="80">
        <v>0</v>
      </c>
      <c r="CJ87" s="69">
        <v>0</v>
      </c>
      <c r="CK87" s="69">
        <v>29</v>
      </c>
      <c r="CL87" s="80">
        <v>297427</v>
      </c>
      <c r="CM87" s="80">
        <v>5549</v>
      </c>
      <c r="CN87" s="67" t="s">
        <v>420</v>
      </c>
      <c r="CO87" s="67" t="s">
        <v>421</v>
      </c>
      <c r="CP87" s="67" t="s">
        <v>318</v>
      </c>
      <c r="CQ87" s="67" t="s">
        <v>318</v>
      </c>
      <c r="CR87" s="67" t="s">
        <v>318</v>
      </c>
      <c r="CS87" s="67" t="s">
        <v>318</v>
      </c>
      <c r="CT87" s="68">
        <v>45121</v>
      </c>
      <c r="CU87" s="67" t="s">
        <v>466</v>
      </c>
      <c r="CV87" s="67" t="s">
        <v>467</v>
      </c>
      <c r="CW87" s="68" t="s">
        <v>168</v>
      </c>
      <c r="CX87" s="68">
        <v>44708</v>
      </c>
      <c r="CY87" s="67" t="s">
        <v>464</v>
      </c>
      <c r="CZ87" s="67" t="s">
        <v>472</v>
      </c>
      <c r="DA87" s="67" t="s">
        <v>497</v>
      </c>
      <c r="DB87" s="81">
        <v>7321146.8099999996</v>
      </c>
      <c r="DC87" s="67"/>
      <c r="DD87" s="6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</row>
    <row r="88" spans="1:1477" s="69" customFormat="1">
      <c r="B88" s="67" t="s">
        <v>4</v>
      </c>
      <c r="C88" s="67" t="s">
        <v>422</v>
      </c>
      <c r="D88" s="67" t="s">
        <v>498</v>
      </c>
      <c r="E88" s="194">
        <v>44866</v>
      </c>
      <c r="F88" s="67" t="s">
        <v>471</v>
      </c>
      <c r="G88" s="158" t="s">
        <v>468</v>
      </c>
      <c r="H88" s="187">
        <v>1</v>
      </c>
      <c r="I88" s="69">
        <v>0</v>
      </c>
      <c r="J88" s="69">
        <v>170</v>
      </c>
      <c r="K88" s="69">
        <v>174</v>
      </c>
      <c r="L88" s="69">
        <v>149</v>
      </c>
      <c r="M88" s="186">
        <f t="shared" ref="M88:M90" si="64">IF(J88 = 0,0,(L88-AH88-AI88)/J88)</f>
        <v>0.8529411764705882</v>
      </c>
      <c r="N88" s="69">
        <f t="shared" ref="N88:N90" si="65">IF(G88&lt;&gt;"",IF(M88&lt;=1.2,1,0),0)</f>
        <v>1</v>
      </c>
      <c r="O88" s="69">
        <v>25</v>
      </c>
      <c r="P88" s="69">
        <v>0</v>
      </c>
      <c r="Q88" s="69">
        <v>0</v>
      </c>
      <c r="R88" s="69">
        <v>4</v>
      </c>
      <c r="S88" s="69">
        <v>0</v>
      </c>
      <c r="T88" s="190">
        <v>967737</v>
      </c>
      <c r="U88" s="190">
        <v>42032</v>
      </c>
      <c r="V88" s="190">
        <v>925705</v>
      </c>
      <c r="W88" s="190">
        <v>967737</v>
      </c>
      <c r="X88" s="190">
        <v>851103</v>
      </c>
      <c r="Y88" s="190">
        <v>0</v>
      </c>
      <c r="Z88" s="190">
        <v>0</v>
      </c>
      <c r="AA88" s="190">
        <v>0</v>
      </c>
      <c r="AB88" s="190">
        <v>851103</v>
      </c>
      <c r="AC88" s="190">
        <v>851002</v>
      </c>
      <c r="AD88" s="186">
        <f t="shared" ref="AD88:AD90" si="66">IF(V88=0,0,AC88/V88)</f>
        <v>0.91930150533917387</v>
      </c>
      <c r="AE88" s="69">
        <f t="shared" ref="AE88:AE90" si="67">IF(AD88 &lt;=1.1,1,0)</f>
        <v>1</v>
      </c>
      <c r="AF88" s="190">
        <v>-101</v>
      </c>
      <c r="AG88" s="190">
        <v>0</v>
      </c>
      <c r="AH88" s="69">
        <v>0</v>
      </c>
      <c r="AI88" s="69">
        <v>4</v>
      </c>
      <c r="AJ88" s="69">
        <v>0</v>
      </c>
      <c r="AK88" s="69">
        <v>0</v>
      </c>
      <c r="AL88" s="80">
        <v>0</v>
      </c>
      <c r="AM88" s="80">
        <v>0</v>
      </c>
      <c r="AN88" s="69">
        <v>0</v>
      </c>
      <c r="AO88" s="69">
        <v>0</v>
      </c>
      <c r="AP88" s="80">
        <v>0</v>
      </c>
      <c r="AQ88" s="80">
        <v>0</v>
      </c>
      <c r="AR88" s="69">
        <v>0</v>
      </c>
      <c r="AS88" s="69">
        <v>0</v>
      </c>
      <c r="AT88" s="80">
        <v>0</v>
      </c>
      <c r="AU88" s="80">
        <v>0</v>
      </c>
      <c r="AV88" s="69">
        <v>0</v>
      </c>
      <c r="AW88" s="69">
        <v>0</v>
      </c>
      <c r="AX88" s="80">
        <v>0</v>
      </c>
      <c r="AY88" s="80">
        <v>0</v>
      </c>
      <c r="AZ88" s="69">
        <v>0</v>
      </c>
      <c r="BA88" s="69">
        <v>0</v>
      </c>
      <c r="BB88" s="80">
        <v>0</v>
      </c>
      <c r="BC88" s="80">
        <v>0</v>
      </c>
      <c r="BD88" s="69">
        <v>0</v>
      </c>
      <c r="BE88" s="69">
        <v>0</v>
      </c>
      <c r="BF88" s="80">
        <v>0</v>
      </c>
      <c r="BG88" s="80">
        <v>0</v>
      </c>
      <c r="BH88" s="69">
        <v>0</v>
      </c>
      <c r="BI88" s="69">
        <v>0</v>
      </c>
      <c r="BJ88" s="80">
        <v>0</v>
      </c>
      <c r="BK88" s="80">
        <v>0</v>
      </c>
      <c r="BL88" s="69">
        <v>0</v>
      </c>
      <c r="BM88" s="69">
        <v>0</v>
      </c>
      <c r="BN88" s="80">
        <v>0</v>
      </c>
      <c r="BO88" s="80">
        <v>0</v>
      </c>
      <c r="BP88" s="69">
        <v>0</v>
      </c>
      <c r="BQ88" s="69">
        <v>0</v>
      </c>
      <c r="BR88" s="80">
        <v>0</v>
      </c>
      <c r="BS88" s="80">
        <v>0</v>
      </c>
      <c r="BT88" s="69">
        <v>0</v>
      </c>
      <c r="BU88" s="69">
        <v>0</v>
      </c>
      <c r="BV88" s="80">
        <v>0</v>
      </c>
      <c r="BW88" s="80">
        <v>0</v>
      </c>
      <c r="BX88" s="69">
        <v>0</v>
      </c>
      <c r="BY88" s="69">
        <v>0</v>
      </c>
      <c r="BZ88" s="80">
        <v>0</v>
      </c>
      <c r="CA88" s="80">
        <v>0</v>
      </c>
      <c r="CB88" s="69">
        <v>0</v>
      </c>
      <c r="CC88" s="69">
        <v>0</v>
      </c>
      <c r="CD88" s="80">
        <v>0</v>
      </c>
      <c r="CE88" s="80">
        <v>0</v>
      </c>
      <c r="CF88" s="69">
        <v>0</v>
      </c>
      <c r="CG88" s="69">
        <v>0</v>
      </c>
      <c r="CH88" s="80">
        <v>0</v>
      </c>
      <c r="CI88" s="80">
        <v>0</v>
      </c>
      <c r="CJ88" s="69">
        <v>0</v>
      </c>
      <c r="CK88" s="69">
        <v>0</v>
      </c>
      <c r="CL88" s="80">
        <v>0</v>
      </c>
      <c r="CM88" s="80">
        <v>0</v>
      </c>
      <c r="CN88" s="67" t="s">
        <v>423</v>
      </c>
      <c r="CO88" s="67" t="s">
        <v>424</v>
      </c>
      <c r="CP88" s="67" t="s">
        <v>318</v>
      </c>
      <c r="CQ88" s="67" t="s">
        <v>318</v>
      </c>
      <c r="CR88" s="67" t="s">
        <v>318</v>
      </c>
      <c r="CS88" s="67" t="s">
        <v>318</v>
      </c>
      <c r="CT88" s="68">
        <v>45175</v>
      </c>
      <c r="CU88" s="67" t="s">
        <v>466</v>
      </c>
      <c r="CV88" s="67" t="s">
        <v>467</v>
      </c>
      <c r="CW88" s="68" t="s">
        <v>168</v>
      </c>
      <c r="CX88" s="68">
        <v>45117</v>
      </c>
      <c r="CY88" s="67" t="s">
        <v>466</v>
      </c>
      <c r="CZ88" s="67" t="s">
        <v>467</v>
      </c>
      <c r="DA88" s="67" t="s">
        <v>497</v>
      </c>
      <c r="DB88" s="81">
        <v>882686.9</v>
      </c>
      <c r="DC88" s="67"/>
      <c r="DD88" s="67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</row>
    <row r="89" spans="1:1477" s="69" customFormat="1">
      <c r="B89" s="67" t="s">
        <v>4</v>
      </c>
      <c r="C89" s="67" t="s">
        <v>245</v>
      </c>
      <c r="D89" s="67" t="s">
        <v>246</v>
      </c>
      <c r="E89" s="194">
        <v>44474</v>
      </c>
      <c r="F89" s="67" t="s">
        <v>471</v>
      </c>
      <c r="G89" s="158" t="s">
        <v>472</v>
      </c>
      <c r="H89" s="187">
        <v>5</v>
      </c>
      <c r="I89" s="69">
        <v>2</v>
      </c>
      <c r="J89" s="69">
        <v>289</v>
      </c>
      <c r="K89" s="69">
        <v>528</v>
      </c>
      <c r="L89" s="69">
        <v>527</v>
      </c>
      <c r="M89" s="186">
        <f t="shared" si="64"/>
        <v>0.9965397923875432</v>
      </c>
      <c r="N89" s="69">
        <f t="shared" si="65"/>
        <v>1</v>
      </c>
      <c r="O89" s="69">
        <v>1</v>
      </c>
      <c r="P89" s="69">
        <v>0</v>
      </c>
      <c r="Q89" s="69">
        <v>0</v>
      </c>
      <c r="R89" s="69">
        <v>239</v>
      </c>
      <c r="S89" s="69">
        <v>0</v>
      </c>
      <c r="T89" s="190">
        <v>7424369</v>
      </c>
      <c r="U89" s="190">
        <v>84545</v>
      </c>
      <c r="V89" s="190">
        <v>7339824</v>
      </c>
      <c r="W89" s="190">
        <v>7591181</v>
      </c>
      <c r="X89" s="190">
        <v>7558842</v>
      </c>
      <c r="Y89" s="190">
        <v>0</v>
      </c>
      <c r="Z89" s="190">
        <v>0</v>
      </c>
      <c r="AA89" s="190">
        <v>0</v>
      </c>
      <c r="AB89" s="190">
        <v>7558842</v>
      </c>
      <c r="AC89" s="190">
        <v>7794728</v>
      </c>
      <c r="AD89" s="186">
        <f t="shared" si="66"/>
        <v>1.0619775079075466</v>
      </c>
      <c r="AE89" s="69">
        <f t="shared" si="67"/>
        <v>1</v>
      </c>
      <c r="AF89" s="190">
        <v>394527</v>
      </c>
      <c r="AG89" s="190">
        <v>166812</v>
      </c>
      <c r="AH89" s="69">
        <v>75</v>
      </c>
      <c r="AI89" s="69">
        <v>164</v>
      </c>
      <c r="AJ89" s="69">
        <v>0</v>
      </c>
      <c r="AK89" s="69">
        <v>0</v>
      </c>
      <c r="AL89" s="80">
        <v>15614</v>
      </c>
      <c r="AM89" s="80">
        <v>0</v>
      </c>
      <c r="AN89" s="69">
        <v>0</v>
      </c>
      <c r="AO89" s="69">
        <v>0</v>
      </c>
      <c r="AP89" s="80">
        <v>22253</v>
      </c>
      <c r="AQ89" s="80">
        <v>0</v>
      </c>
      <c r="AR89" s="69">
        <v>0</v>
      </c>
      <c r="AS89" s="69">
        <v>0</v>
      </c>
      <c r="AT89" s="80">
        <v>0</v>
      </c>
      <c r="AU89" s="80">
        <v>0</v>
      </c>
      <c r="AV89" s="69">
        <v>0</v>
      </c>
      <c r="AW89" s="69">
        <v>0</v>
      </c>
      <c r="AX89" s="80">
        <v>0</v>
      </c>
      <c r="AY89" s="80">
        <v>0</v>
      </c>
      <c r="AZ89" s="69">
        <v>0</v>
      </c>
      <c r="BA89" s="69">
        <v>0</v>
      </c>
      <c r="BB89" s="80">
        <v>0</v>
      </c>
      <c r="BC89" s="80">
        <v>0</v>
      </c>
      <c r="BD89" s="69">
        <v>0</v>
      </c>
      <c r="BE89" s="69">
        <v>0</v>
      </c>
      <c r="BF89" s="80">
        <v>25696</v>
      </c>
      <c r="BG89" s="80">
        <v>0</v>
      </c>
      <c r="BH89" s="69">
        <v>0</v>
      </c>
      <c r="BI89" s="69">
        <v>0</v>
      </c>
      <c r="BJ89" s="80">
        <v>0</v>
      </c>
      <c r="BK89" s="80">
        <v>0</v>
      </c>
      <c r="BL89" s="69">
        <v>0</v>
      </c>
      <c r="BM89" s="69">
        <v>0</v>
      </c>
      <c r="BN89" s="80">
        <v>0</v>
      </c>
      <c r="BO89" s="80">
        <v>0</v>
      </c>
      <c r="BP89" s="69">
        <v>0</v>
      </c>
      <c r="BQ89" s="69">
        <v>0</v>
      </c>
      <c r="BR89" s="80">
        <v>0</v>
      </c>
      <c r="BS89" s="80">
        <v>0</v>
      </c>
      <c r="BT89" s="69">
        <v>0</v>
      </c>
      <c r="BU89" s="69">
        <v>0</v>
      </c>
      <c r="BV89" s="80">
        <v>0</v>
      </c>
      <c r="BW89" s="80">
        <v>0</v>
      </c>
      <c r="BX89" s="69">
        <v>0</v>
      </c>
      <c r="BY89" s="69">
        <v>0</v>
      </c>
      <c r="BZ89" s="80">
        <v>0</v>
      </c>
      <c r="CA89" s="80">
        <v>0</v>
      </c>
      <c r="CB89" s="69">
        <v>0</v>
      </c>
      <c r="CC89" s="69">
        <v>0</v>
      </c>
      <c r="CD89" s="80">
        <v>0</v>
      </c>
      <c r="CE89" s="80">
        <v>0</v>
      </c>
      <c r="CF89" s="69">
        <v>0</v>
      </c>
      <c r="CG89" s="69">
        <v>0</v>
      </c>
      <c r="CH89" s="80">
        <v>0</v>
      </c>
      <c r="CI89" s="80">
        <v>0</v>
      </c>
      <c r="CJ89" s="69">
        <v>0</v>
      </c>
      <c r="CK89" s="69">
        <v>0</v>
      </c>
      <c r="CL89" s="80">
        <v>63562</v>
      </c>
      <c r="CM89" s="80">
        <v>0</v>
      </c>
      <c r="CN89" s="67" t="s">
        <v>420</v>
      </c>
      <c r="CO89" s="67" t="s">
        <v>421</v>
      </c>
      <c r="CP89" s="67" t="s">
        <v>318</v>
      </c>
      <c r="CQ89" s="67" t="s">
        <v>318</v>
      </c>
      <c r="CR89" s="67" t="s">
        <v>318</v>
      </c>
      <c r="CS89" s="67" t="s">
        <v>318</v>
      </c>
      <c r="CT89" s="68">
        <v>45184</v>
      </c>
      <c r="CU89" s="67" t="s">
        <v>466</v>
      </c>
      <c r="CV89" s="67" t="s">
        <v>467</v>
      </c>
      <c r="CW89" s="68" t="s">
        <v>168</v>
      </c>
      <c r="CX89" s="68">
        <v>45119</v>
      </c>
      <c r="CY89" s="67" t="s">
        <v>466</v>
      </c>
      <c r="CZ89" s="67" t="s">
        <v>467</v>
      </c>
      <c r="DA89" s="67" t="s">
        <v>496</v>
      </c>
      <c r="DB89" s="81">
        <v>9276735.0500000007</v>
      </c>
      <c r="DC89" s="67"/>
      <c r="DD89" s="67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</row>
    <row r="90" spans="1:1477" s="69" customFormat="1">
      <c r="B90" s="67" t="s">
        <v>4</v>
      </c>
      <c r="C90" s="67" t="s">
        <v>303</v>
      </c>
      <c r="D90" s="67" t="s">
        <v>304</v>
      </c>
      <c r="E90" s="194">
        <v>44565</v>
      </c>
      <c r="F90" s="67" t="s">
        <v>470</v>
      </c>
      <c r="G90" s="158" t="s">
        <v>472</v>
      </c>
      <c r="H90" s="187">
        <v>1</v>
      </c>
      <c r="I90" s="69">
        <v>0</v>
      </c>
      <c r="J90" s="69">
        <v>140</v>
      </c>
      <c r="K90" s="69">
        <v>248</v>
      </c>
      <c r="L90" s="69">
        <v>246</v>
      </c>
      <c r="M90" s="186">
        <f t="shared" si="64"/>
        <v>1.1642857142857144</v>
      </c>
      <c r="N90" s="69">
        <f t="shared" si="65"/>
        <v>1</v>
      </c>
      <c r="O90" s="69">
        <v>2</v>
      </c>
      <c r="P90" s="69">
        <v>0</v>
      </c>
      <c r="Q90" s="69">
        <v>0</v>
      </c>
      <c r="R90" s="69">
        <v>83</v>
      </c>
      <c r="S90" s="69">
        <v>25</v>
      </c>
      <c r="T90" s="190">
        <v>679529</v>
      </c>
      <c r="U90" s="190">
        <v>24250</v>
      </c>
      <c r="V90" s="190">
        <v>655279</v>
      </c>
      <c r="W90" s="190">
        <v>679529</v>
      </c>
      <c r="X90" s="190">
        <v>677096</v>
      </c>
      <c r="Y90" s="190">
        <v>0</v>
      </c>
      <c r="Z90" s="190">
        <v>0</v>
      </c>
      <c r="AA90" s="190">
        <v>0</v>
      </c>
      <c r="AB90" s="190">
        <v>677096</v>
      </c>
      <c r="AC90" s="190">
        <v>677187</v>
      </c>
      <c r="AD90" s="186">
        <f t="shared" si="66"/>
        <v>1.0334330872803799</v>
      </c>
      <c r="AE90" s="69">
        <f t="shared" si="67"/>
        <v>1</v>
      </c>
      <c r="AF90" s="190">
        <v>92</v>
      </c>
      <c r="AG90" s="190">
        <v>0</v>
      </c>
      <c r="AH90" s="69">
        <v>49</v>
      </c>
      <c r="AI90" s="69">
        <v>34</v>
      </c>
      <c r="AJ90" s="69">
        <v>0</v>
      </c>
      <c r="AK90" s="69">
        <v>0</v>
      </c>
      <c r="AL90" s="80">
        <v>0</v>
      </c>
      <c r="AM90" s="80">
        <v>0</v>
      </c>
      <c r="AN90" s="69">
        <v>0</v>
      </c>
      <c r="AO90" s="69">
        <v>0</v>
      </c>
      <c r="AP90" s="80">
        <v>0</v>
      </c>
      <c r="AQ90" s="80">
        <v>0</v>
      </c>
      <c r="AR90" s="69">
        <v>0</v>
      </c>
      <c r="AS90" s="69">
        <v>0</v>
      </c>
      <c r="AT90" s="80">
        <v>0</v>
      </c>
      <c r="AU90" s="80">
        <v>0</v>
      </c>
      <c r="AV90" s="69">
        <v>0</v>
      </c>
      <c r="AW90" s="69">
        <v>0</v>
      </c>
      <c r="AX90" s="80">
        <v>0</v>
      </c>
      <c r="AY90" s="80">
        <v>0</v>
      </c>
      <c r="AZ90" s="69">
        <v>0</v>
      </c>
      <c r="BA90" s="69">
        <v>0</v>
      </c>
      <c r="BB90" s="80">
        <v>0</v>
      </c>
      <c r="BC90" s="80">
        <v>0</v>
      </c>
      <c r="BD90" s="69">
        <v>0</v>
      </c>
      <c r="BE90" s="69">
        <v>7</v>
      </c>
      <c r="BF90" s="80">
        <v>0</v>
      </c>
      <c r="BG90" s="80">
        <v>0</v>
      </c>
      <c r="BH90" s="69">
        <v>0</v>
      </c>
      <c r="BI90" s="69">
        <v>0</v>
      </c>
      <c r="BJ90" s="80">
        <v>0</v>
      </c>
      <c r="BK90" s="80">
        <v>0</v>
      </c>
      <c r="BL90" s="69">
        <v>0</v>
      </c>
      <c r="BM90" s="69">
        <v>0</v>
      </c>
      <c r="BN90" s="80">
        <v>0</v>
      </c>
      <c r="BO90" s="80">
        <v>0</v>
      </c>
      <c r="BP90" s="69">
        <v>0</v>
      </c>
      <c r="BQ90" s="69">
        <v>0</v>
      </c>
      <c r="BR90" s="80">
        <v>0</v>
      </c>
      <c r="BS90" s="80">
        <v>0</v>
      </c>
      <c r="BT90" s="69">
        <v>0</v>
      </c>
      <c r="BU90" s="69">
        <v>0</v>
      </c>
      <c r="BV90" s="80">
        <v>0</v>
      </c>
      <c r="BW90" s="80">
        <v>0</v>
      </c>
      <c r="BX90" s="69">
        <v>0</v>
      </c>
      <c r="BY90" s="69">
        <v>0</v>
      </c>
      <c r="BZ90" s="80">
        <v>0</v>
      </c>
      <c r="CA90" s="80">
        <v>0</v>
      </c>
      <c r="CB90" s="69">
        <v>0</v>
      </c>
      <c r="CC90" s="69">
        <v>0</v>
      </c>
      <c r="CD90" s="80">
        <v>0</v>
      </c>
      <c r="CE90" s="80">
        <v>0</v>
      </c>
      <c r="CF90" s="69">
        <v>0</v>
      </c>
      <c r="CG90" s="69">
        <v>0</v>
      </c>
      <c r="CH90" s="80">
        <v>0</v>
      </c>
      <c r="CI90" s="80">
        <v>0</v>
      </c>
      <c r="CJ90" s="69">
        <v>0</v>
      </c>
      <c r="CK90" s="69">
        <v>7</v>
      </c>
      <c r="CL90" s="80">
        <v>0</v>
      </c>
      <c r="CM90" s="80">
        <v>0</v>
      </c>
      <c r="CN90" s="67" t="s">
        <v>344</v>
      </c>
      <c r="CO90" s="67" t="s">
        <v>345</v>
      </c>
      <c r="CP90" s="67" t="s">
        <v>318</v>
      </c>
      <c r="CQ90" s="67" t="s">
        <v>318</v>
      </c>
      <c r="CR90" s="67" t="s">
        <v>318</v>
      </c>
      <c r="CS90" s="67" t="s">
        <v>318</v>
      </c>
      <c r="CT90" s="68">
        <v>45156</v>
      </c>
      <c r="CU90" s="67" t="s">
        <v>466</v>
      </c>
      <c r="CV90" s="67" t="s">
        <v>467</v>
      </c>
      <c r="CW90" s="68" t="s">
        <v>168</v>
      </c>
      <c r="CX90" s="68">
        <v>45085</v>
      </c>
      <c r="CY90" s="67" t="s">
        <v>464</v>
      </c>
      <c r="CZ90" s="67" t="s">
        <v>468</v>
      </c>
      <c r="DA90" s="67" t="s">
        <v>497</v>
      </c>
      <c r="DB90" s="81">
        <v>681570.8</v>
      </c>
      <c r="DC90" s="67"/>
      <c r="DD90" s="67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1:1477" s="103" customFormat="1" ht="12.75" thickBot="1">
      <c r="A91" s="130"/>
      <c r="B91" s="104"/>
      <c r="C91" s="104"/>
      <c r="D91" s="104"/>
      <c r="E91" s="68"/>
      <c r="F91" s="104"/>
      <c r="G91" s="104"/>
      <c r="H91" s="105"/>
      <c r="I91" s="105"/>
      <c r="J91" s="105"/>
      <c r="K91" s="105"/>
      <c r="L91" s="105"/>
      <c r="M91" s="140"/>
      <c r="N91" s="105"/>
      <c r="O91" s="105"/>
      <c r="P91" s="105"/>
      <c r="Q91" s="105"/>
      <c r="R91" s="105"/>
      <c r="S91" s="105"/>
      <c r="T91" s="106"/>
      <c r="U91" s="106"/>
      <c r="V91" s="106"/>
      <c r="W91" s="106"/>
      <c r="X91" s="106"/>
      <c r="Y91" s="190"/>
      <c r="Z91" s="190"/>
      <c r="AA91" s="190"/>
      <c r="AB91" s="190"/>
      <c r="AC91" s="190"/>
      <c r="AD91" s="140"/>
      <c r="AE91" s="105"/>
      <c r="AF91" s="190"/>
      <c r="AG91" s="190"/>
      <c r="AH91" s="105"/>
      <c r="AI91" s="105"/>
      <c r="AJ91" s="107"/>
      <c r="AK91" s="107"/>
      <c r="AL91" s="80"/>
      <c r="AM91" s="80"/>
      <c r="AN91" s="107"/>
      <c r="AO91" s="107"/>
      <c r="AP91" s="80"/>
      <c r="AQ91" s="80"/>
      <c r="AR91" s="107"/>
      <c r="AS91" s="107"/>
      <c r="AT91" s="80"/>
      <c r="AU91" s="80"/>
      <c r="AV91" s="107"/>
      <c r="AW91" s="107"/>
      <c r="AX91" s="80"/>
      <c r="AY91" s="80"/>
      <c r="AZ91" s="107"/>
      <c r="BA91" s="107"/>
      <c r="BB91" s="80"/>
      <c r="BC91" s="80"/>
      <c r="BD91" s="107"/>
      <c r="BE91" s="107"/>
      <c r="BF91" s="80"/>
      <c r="BG91" s="80"/>
      <c r="BH91" s="107"/>
      <c r="BI91" s="107"/>
      <c r="BJ91" s="80"/>
      <c r="BK91" s="80"/>
      <c r="BL91" s="107"/>
      <c r="BM91" s="107"/>
      <c r="BN91" s="80"/>
      <c r="BO91" s="80"/>
      <c r="BP91" s="107"/>
      <c r="BQ91" s="107"/>
      <c r="BR91" s="80"/>
      <c r="BS91" s="80"/>
      <c r="BT91" s="107"/>
      <c r="BU91" s="107"/>
      <c r="BV91" s="80"/>
      <c r="BW91" s="80"/>
      <c r="BX91" s="107"/>
      <c r="BY91" s="107"/>
      <c r="BZ91" s="80"/>
      <c r="CA91" s="80"/>
      <c r="CB91" s="107"/>
      <c r="CC91" s="107"/>
      <c r="CD91" s="80"/>
      <c r="CE91" s="80"/>
      <c r="CF91" s="107"/>
      <c r="CG91" s="107"/>
      <c r="CH91" s="80"/>
      <c r="CI91" s="80"/>
      <c r="CJ91" s="107"/>
      <c r="CK91" s="107"/>
      <c r="CL91" s="80"/>
      <c r="CM91" s="80"/>
      <c r="CN91" s="108"/>
      <c r="CO91" s="108"/>
      <c r="CP91" s="108"/>
      <c r="CQ91" s="108"/>
      <c r="CR91" s="108"/>
      <c r="CS91" s="108"/>
      <c r="CT91" s="68"/>
      <c r="CU91" s="104"/>
      <c r="CV91" s="104"/>
      <c r="CW91" s="68"/>
      <c r="CX91" s="68"/>
      <c r="CY91" s="104"/>
      <c r="CZ91" s="104"/>
      <c r="DA91" s="104"/>
      <c r="DB91" s="106"/>
      <c r="DC91" s="105"/>
      <c r="DD91" s="10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</row>
    <row r="92" spans="1:1477" s="6" customFormat="1" ht="24" customHeight="1" thickTop="1" thickBot="1">
      <c r="B92" s="260" t="s">
        <v>518</v>
      </c>
      <c r="C92" s="261"/>
      <c r="D92" s="262"/>
      <c r="E92" s="7"/>
      <c r="F92" s="8"/>
      <c r="G92" s="159">
        <f>IF(B87="","",ROWS(B87:B91)-1)</f>
        <v>4</v>
      </c>
      <c r="H92" s="9">
        <f>SUM(H87:H91)</f>
        <v>8</v>
      </c>
      <c r="I92" s="9">
        <f>SUM(I87:I91)</f>
        <v>9</v>
      </c>
      <c r="J92" s="9">
        <f>SUM(J87:J91)</f>
        <v>879</v>
      </c>
      <c r="K92" s="9">
        <f>SUM(K87:K91)</f>
        <v>1484</v>
      </c>
      <c r="L92" s="9">
        <f>SUM(L87:L91)</f>
        <v>1466</v>
      </c>
      <c r="M92" s="142">
        <f>IF(G92="",0,N92/G92)</f>
        <v>1</v>
      </c>
      <c r="N92" s="9">
        <f t="shared" ref="N92:AC92" si="68">SUM(N87:N91)</f>
        <v>4</v>
      </c>
      <c r="O92" s="9">
        <f t="shared" si="68"/>
        <v>18</v>
      </c>
      <c r="P92" s="9">
        <f t="shared" si="68"/>
        <v>10</v>
      </c>
      <c r="Q92" s="9">
        <f t="shared" si="68"/>
        <v>0</v>
      </c>
      <c r="R92" s="9">
        <f t="shared" si="68"/>
        <v>551</v>
      </c>
      <c r="S92" s="9">
        <f t="shared" si="68"/>
        <v>54</v>
      </c>
      <c r="T92" s="11">
        <f t="shared" si="68"/>
        <v>16573002</v>
      </c>
      <c r="U92" s="11">
        <f t="shared" si="68"/>
        <v>222827</v>
      </c>
      <c r="V92" s="11">
        <f t="shared" si="68"/>
        <v>16350175</v>
      </c>
      <c r="W92" s="11">
        <f t="shared" si="68"/>
        <v>17037241</v>
      </c>
      <c r="X92" s="11">
        <f t="shared" si="68"/>
        <v>16618727</v>
      </c>
      <c r="Y92" s="11">
        <f t="shared" si="68"/>
        <v>0</v>
      </c>
      <c r="Z92" s="11">
        <f t="shared" si="68"/>
        <v>0</v>
      </c>
      <c r="AA92" s="11">
        <f t="shared" si="68"/>
        <v>0</v>
      </c>
      <c r="AB92" s="11">
        <f t="shared" si="68"/>
        <v>16618727</v>
      </c>
      <c r="AC92" s="11">
        <f t="shared" si="68"/>
        <v>17063900</v>
      </c>
      <c r="AD92" s="142">
        <f>IF(G92="",0,AE92/G92)</f>
        <v>1</v>
      </c>
      <c r="AE92" s="145">
        <f t="shared" ref="AE92:CM92" si="69">SUM(AE87:AE91)</f>
        <v>4</v>
      </c>
      <c r="AF92" s="11">
        <f t="shared" si="69"/>
        <v>616952</v>
      </c>
      <c r="AG92" s="11">
        <f t="shared" si="69"/>
        <v>464239</v>
      </c>
      <c r="AH92" s="9">
        <f t="shared" si="69"/>
        <v>185</v>
      </c>
      <c r="AI92" s="9">
        <f t="shared" si="69"/>
        <v>366</v>
      </c>
      <c r="AJ92" s="9">
        <f t="shared" si="69"/>
        <v>0</v>
      </c>
      <c r="AK92" s="9">
        <f t="shared" si="69"/>
        <v>0</v>
      </c>
      <c r="AL92" s="11">
        <f t="shared" si="69"/>
        <v>34811</v>
      </c>
      <c r="AM92" s="11">
        <f t="shared" si="69"/>
        <v>0</v>
      </c>
      <c r="AN92" s="9">
        <f t="shared" si="69"/>
        <v>0</v>
      </c>
      <c r="AO92" s="9">
        <f t="shared" si="69"/>
        <v>29</v>
      </c>
      <c r="AP92" s="11">
        <f t="shared" si="69"/>
        <v>300484</v>
      </c>
      <c r="AQ92" s="11">
        <f t="shared" si="69"/>
        <v>5549</v>
      </c>
      <c r="AR92" s="9">
        <f t="shared" si="69"/>
        <v>0</v>
      </c>
      <c r="AS92" s="9">
        <f t="shared" si="69"/>
        <v>0</v>
      </c>
      <c r="AT92" s="11">
        <f t="shared" si="69"/>
        <v>0</v>
      </c>
      <c r="AU92" s="11">
        <f t="shared" si="69"/>
        <v>0</v>
      </c>
      <c r="AV92" s="9">
        <f t="shared" si="69"/>
        <v>0</v>
      </c>
      <c r="AW92" s="9">
        <f t="shared" si="69"/>
        <v>0</v>
      </c>
      <c r="AX92" s="11">
        <f t="shared" si="69"/>
        <v>0</v>
      </c>
      <c r="AY92" s="11">
        <f t="shared" si="69"/>
        <v>0</v>
      </c>
      <c r="AZ92" s="9">
        <f t="shared" si="69"/>
        <v>0</v>
      </c>
      <c r="BA92" s="9">
        <f t="shared" si="69"/>
        <v>0</v>
      </c>
      <c r="BB92" s="11">
        <f t="shared" si="69"/>
        <v>0</v>
      </c>
      <c r="BC92" s="11">
        <f t="shared" si="69"/>
        <v>0</v>
      </c>
      <c r="BD92" s="9">
        <f t="shared" si="69"/>
        <v>0</v>
      </c>
      <c r="BE92" s="9">
        <f t="shared" si="69"/>
        <v>7</v>
      </c>
      <c r="BF92" s="11">
        <f t="shared" si="69"/>
        <v>25696</v>
      </c>
      <c r="BG92" s="11">
        <f t="shared" si="69"/>
        <v>0</v>
      </c>
      <c r="BH92" s="9">
        <f t="shared" si="69"/>
        <v>0</v>
      </c>
      <c r="BI92" s="9">
        <f t="shared" si="69"/>
        <v>0</v>
      </c>
      <c r="BJ92" s="11">
        <f t="shared" si="69"/>
        <v>0</v>
      </c>
      <c r="BK92" s="11">
        <f t="shared" si="69"/>
        <v>0</v>
      </c>
      <c r="BL92" s="9">
        <f t="shared" si="69"/>
        <v>0</v>
      </c>
      <c r="BM92" s="9">
        <f t="shared" si="69"/>
        <v>0</v>
      </c>
      <c r="BN92" s="11">
        <f t="shared" si="69"/>
        <v>0</v>
      </c>
      <c r="BO92" s="11">
        <f t="shared" si="69"/>
        <v>0</v>
      </c>
      <c r="BP92" s="9">
        <f t="shared" si="69"/>
        <v>0</v>
      </c>
      <c r="BQ92" s="9">
        <f t="shared" si="69"/>
        <v>0</v>
      </c>
      <c r="BR92" s="11">
        <f t="shared" si="69"/>
        <v>0</v>
      </c>
      <c r="BS92" s="11">
        <f t="shared" si="69"/>
        <v>0</v>
      </c>
      <c r="BT92" s="9">
        <f t="shared" si="69"/>
        <v>0</v>
      </c>
      <c r="BU92" s="9">
        <f t="shared" si="69"/>
        <v>0</v>
      </c>
      <c r="BV92" s="11">
        <f t="shared" si="69"/>
        <v>0</v>
      </c>
      <c r="BW92" s="11">
        <f t="shared" si="69"/>
        <v>0</v>
      </c>
      <c r="BX92" s="9">
        <f t="shared" si="69"/>
        <v>0</v>
      </c>
      <c r="BY92" s="9">
        <f t="shared" si="69"/>
        <v>0</v>
      </c>
      <c r="BZ92" s="11">
        <f t="shared" si="69"/>
        <v>0</v>
      </c>
      <c r="CA92" s="11">
        <f t="shared" si="69"/>
        <v>0</v>
      </c>
      <c r="CB92" s="9">
        <f t="shared" si="69"/>
        <v>0</v>
      </c>
      <c r="CC92" s="9">
        <f t="shared" si="69"/>
        <v>0</v>
      </c>
      <c r="CD92" s="11">
        <f t="shared" si="69"/>
        <v>0</v>
      </c>
      <c r="CE92" s="11">
        <f t="shared" si="69"/>
        <v>0</v>
      </c>
      <c r="CF92" s="9">
        <f t="shared" si="69"/>
        <v>0</v>
      </c>
      <c r="CG92" s="9">
        <f t="shared" si="69"/>
        <v>0</v>
      </c>
      <c r="CH92" s="11">
        <f t="shared" si="69"/>
        <v>0</v>
      </c>
      <c r="CI92" s="11">
        <f t="shared" si="69"/>
        <v>0</v>
      </c>
      <c r="CJ92" s="9">
        <f t="shared" si="69"/>
        <v>0</v>
      </c>
      <c r="CK92" s="9">
        <f t="shared" si="69"/>
        <v>36</v>
      </c>
      <c r="CL92" s="11">
        <f t="shared" si="69"/>
        <v>360989</v>
      </c>
      <c r="CM92" s="11">
        <f t="shared" si="69"/>
        <v>5549</v>
      </c>
      <c r="CN92" s="13"/>
      <c r="CO92" s="13"/>
      <c r="CP92" s="13"/>
      <c r="CQ92" s="13"/>
      <c r="CR92" s="13"/>
      <c r="CS92" s="13"/>
      <c r="CT92" s="7"/>
      <c r="CU92" s="8"/>
      <c r="CV92" s="8"/>
      <c r="CW92" s="7"/>
      <c r="CX92" s="7"/>
      <c r="CY92" s="8"/>
      <c r="CZ92" s="8"/>
      <c r="DA92" s="8"/>
      <c r="DB92" s="11"/>
      <c r="DC92" s="13"/>
      <c r="DD92" s="15"/>
    </row>
    <row r="93" spans="1:1477" s="102" customFormat="1" ht="24" customHeight="1" thickTop="1" thickBot="1">
      <c r="A93" s="133"/>
      <c r="B93" s="257" t="s">
        <v>36</v>
      </c>
      <c r="C93" s="258"/>
      <c r="D93" s="259"/>
      <c r="E93" s="110"/>
      <c r="F93" s="111"/>
      <c r="G93" s="112">
        <f t="shared" ref="G93:L93" si="70">SUM(G86,G92)</f>
        <v>7</v>
      </c>
      <c r="H93" s="112">
        <f t="shared" si="70"/>
        <v>33</v>
      </c>
      <c r="I93" s="112">
        <f t="shared" si="70"/>
        <v>45</v>
      </c>
      <c r="J93" s="112">
        <f t="shared" si="70"/>
        <v>2489</v>
      </c>
      <c r="K93" s="112">
        <f t="shared" si="70"/>
        <v>4099</v>
      </c>
      <c r="L93" s="112">
        <f t="shared" si="70"/>
        <v>4083</v>
      </c>
      <c r="M93" s="142">
        <f>IF(G93=0,0,N93/G93)</f>
        <v>0.8571428571428571</v>
      </c>
      <c r="N93" s="112">
        <f t="shared" ref="N93:AC93" si="71">SUM(N86,N92)</f>
        <v>6</v>
      </c>
      <c r="O93" s="112">
        <f t="shared" si="71"/>
        <v>16</v>
      </c>
      <c r="P93" s="113">
        <f t="shared" si="71"/>
        <v>13</v>
      </c>
      <c r="Q93" s="113">
        <f t="shared" si="71"/>
        <v>0</v>
      </c>
      <c r="R93" s="112">
        <f t="shared" si="71"/>
        <v>1119</v>
      </c>
      <c r="S93" s="112">
        <f t="shared" si="71"/>
        <v>491</v>
      </c>
      <c r="T93" s="114">
        <f t="shared" si="71"/>
        <v>109646666</v>
      </c>
      <c r="U93" s="114">
        <f t="shared" si="71"/>
        <v>563827</v>
      </c>
      <c r="V93" s="114">
        <f t="shared" si="71"/>
        <v>109082839</v>
      </c>
      <c r="W93" s="114">
        <f t="shared" si="71"/>
        <v>121379928</v>
      </c>
      <c r="X93" s="114">
        <f t="shared" si="71"/>
        <v>123188794</v>
      </c>
      <c r="Y93" s="114">
        <f t="shared" si="71"/>
        <v>0</v>
      </c>
      <c r="Z93" s="114">
        <f t="shared" si="71"/>
        <v>0</v>
      </c>
      <c r="AA93" s="114">
        <f t="shared" si="71"/>
        <v>0</v>
      </c>
      <c r="AB93" s="114">
        <f t="shared" si="71"/>
        <v>123188794</v>
      </c>
      <c r="AC93" s="114">
        <f t="shared" si="71"/>
        <v>126029804</v>
      </c>
      <c r="AD93" s="142">
        <f>IF(G93=0,0,AE93/G93)</f>
        <v>0.7142857142857143</v>
      </c>
      <c r="AE93" s="144">
        <f t="shared" ref="AE93:CM93" si="72">SUM(AE86,AE92)</f>
        <v>5</v>
      </c>
      <c r="AF93" s="114">
        <f t="shared" si="72"/>
        <v>3215132</v>
      </c>
      <c r="AG93" s="114">
        <f t="shared" si="72"/>
        <v>11584361</v>
      </c>
      <c r="AH93" s="115">
        <f t="shared" si="72"/>
        <v>484</v>
      </c>
      <c r="AI93" s="115">
        <f t="shared" si="72"/>
        <v>635</v>
      </c>
      <c r="AJ93" s="115">
        <f t="shared" si="72"/>
        <v>0</v>
      </c>
      <c r="AK93" s="115">
        <f t="shared" si="72"/>
        <v>33</v>
      </c>
      <c r="AL93" s="114">
        <f t="shared" si="72"/>
        <v>786684</v>
      </c>
      <c r="AM93" s="114">
        <f t="shared" si="72"/>
        <v>82152</v>
      </c>
      <c r="AN93" s="115">
        <f t="shared" si="72"/>
        <v>0</v>
      </c>
      <c r="AO93" s="115">
        <f t="shared" si="72"/>
        <v>142</v>
      </c>
      <c r="AP93" s="114">
        <f t="shared" si="72"/>
        <v>4020089</v>
      </c>
      <c r="AQ93" s="114">
        <f t="shared" si="72"/>
        <v>1539739</v>
      </c>
      <c r="AR93" s="115">
        <f t="shared" si="72"/>
        <v>0</v>
      </c>
      <c r="AS93" s="115">
        <f t="shared" si="72"/>
        <v>0</v>
      </c>
      <c r="AT93" s="114">
        <f t="shared" si="72"/>
        <v>0</v>
      </c>
      <c r="AU93" s="114">
        <f t="shared" si="72"/>
        <v>0</v>
      </c>
      <c r="AV93" s="115">
        <f t="shared" si="72"/>
        <v>0</v>
      </c>
      <c r="AW93" s="115">
        <f t="shared" si="72"/>
        <v>0</v>
      </c>
      <c r="AX93" s="114">
        <f t="shared" si="72"/>
        <v>0</v>
      </c>
      <c r="AY93" s="114">
        <f t="shared" si="72"/>
        <v>0</v>
      </c>
      <c r="AZ93" s="115">
        <f t="shared" si="72"/>
        <v>0</v>
      </c>
      <c r="BA93" s="115">
        <f t="shared" si="72"/>
        <v>0</v>
      </c>
      <c r="BB93" s="114">
        <f t="shared" si="72"/>
        <v>0</v>
      </c>
      <c r="BC93" s="114">
        <f t="shared" si="72"/>
        <v>0</v>
      </c>
      <c r="BD93" s="115">
        <f t="shared" si="72"/>
        <v>0</v>
      </c>
      <c r="BE93" s="115">
        <f t="shared" si="72"/>
        <v>262</v>
      </c>
      <c r="BF93" s="114">
        <f t="shared" si="72"/>
        <v>-20339</v>
      </c>
      <c r="BG93" s="114">
        <f t="shared" si="72"/>
        <v>0</v>
      </c>
      <c r="BH93" s="115">
        <f t="shared" si="72"/>
        <v>0</v>
      </c>
      <c r="BI93" s="115">
        <f t="shared" si="72"/>
        <v>0</v>
      </c>
      <c r="BJ93" s="114">
        <f t="shared" si="72"/>
        <v>126943</v>
      </c>
      <c r="BK93" s="114">
        <f t="shared" si="72"/>
        <v>0</v>
      </c>
      <c r="BL93" s="115">
        <f t="shared" si="72"/>
        <v>0</v>
      </c>
      <c r="BM93" s="115">
        <f t="shared" si="72"/>
        <v>0</v>
      </c>
      <c r="BN93" s="114">
        <f t="shared" si="72"/>
        <v>0</v>
      </c>
      <c r="BO93" s="114">
        <f t="shared" si="72"/>
        <v>0</v>
      </c>
      <c r="BP93" s="115">
        <f t="shared" si="72"/>
        <v>0</v>
      </c>
      <c r="BQ93" s="115">
        <f t="shared" si="72"/>
        <v>0</v>
      </c>
      <c r="BR93" s="114">
        <f t="shared" si="72"/>
        <v>30316</v>
      </c>
      <c r="BS93" s="114">
        <f t="shared" si="72"/>
        <v>0</v>
      </c>
      <c r="BT93" s="115">
        <f t="shared" si="72"/>
        <v>0</v>
      </c>
      <c r="BU93" s="115">
        <f t="shared" si="72"/>
        <v>0</v>
      </c>
      <c r="BV93" s="114">
        <f t="shared" si="72"/>
        <v>0</v>
      </c>
      <c r="BW93" s="114">
        <f t="shared" si="72"/>
        <v>0</v>
      </c>
      <c r="BX93" s="115">
        <f t="shared" si="72"/>
        <v>0</v>
      </c>
      <c r="BY93" s="115">
        <f t="shared" si="72"/>
        <v>36</v>
      </c>
      <c r="BZ93" s="114">
        <f t="shared" si="72"/>
        <v>207976</v>
      </c>
      <c r="CA93" s="114">
        <f t="shared" si="72"/>
        <v>207976</v>
      </c>
      <c r="CB93" s="115">
        <f t="shared" si="72"/>
        <v>0</v>
      </c>
      <c r="CC93" s="115">
        <f t="shared" si="72"/>
        <v>0</v>
      </c>
      <c r="CD93" s="114">
        <f t="shared" si="72"/>
        <v>0</v>
      </c>
      <c r="CE93" s="114">
        <f t="shared" si="72"/>
        <v>0</v>
      </c>
      <c r="CF93" s="115">
        <f t="shared" si="72"/>
        <v>0</v>
      </c>
      <c r="CG93" s="115">
        <f t="shared" si="72"/>
        <v>0</v>
      </c>
      <c r="CH93" s="114">
        <f t="shared" si="72"/>
        <v>-106929</v>
      </c>
      <c r="CI93" s="114">
        <f t="shared" si="72"/>
        <v>0</v>
      </c>
      <c r="CJ93" s="115">
        <f t="shared" si="72"/>
        <v>0</v>
      </c>
      <c r="CK93" s="115">
        <f t="shared" si="72"/>
        <v>473</v>
      </c>
      <c r="CL93" s="114">
        <f t="shared" si="72"/>
        <v>5044737</v>
      </c>
      <c r="CM93" s="114">
        <f t="shared" si="72"/>
        <v>1829866</v>
      </c>
      <c r="CN93" s="116"/>
      <c r="CO93" s="116"/>
      <c r="CP93" s="116"/>
      <c r="CQ93" s="116"/>
      <c r="CR93" s="116"/>
      <c r="CS93" s="116"/>
      <c r="CT93" s="110"/>
      <c r="CU93" s="111"/>
      <c r="CV93" s="111"/>
      <c r="CW93" s="110"/>
      <c r="CX93" s="110"/>
      <c r="CY93" s="111"/>
      <c r="CZ93" s="111"/>
      <c r="DA93" s="111"/>
      <c r="DB93" s="114"/>
      <c r="DC93" s="116"/>
      <c r="DD93" s="11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</row>
    <row r="94" spans="1:1477" s="69" customFormat="1" ht="12.75" thickTop="1">
      <c r="A94" s="132"/>
      <c r="B94" s="67" t="s">
        <v>5</v>
      </c>
      <c r="C94" s="67" t="s">
        <v>255</v>
      </c>
      <c r="D94" s="67" t="s">
        <v>256</v>
      </c>
      <c r="E94" s="68">
        <v>44538</v>
      </c>
      <c r="F94" s="67" t="s">
        <v>471</v>
      </c>
      <c r="G94" s="67" t="s">
        <v>472</v>
      </c>
      <c r="H94" s="187">
        <v>5</v>
      </c>
      <c r="I94" s="69">
        <v>2</v>
      </c>
      <c r="J94" s="69">
        <v>300</v>
      </c>
      <c r="K94" s="69">
        <v>332</v>
      </c>
      <c r="L94" s="69">
        <v>272</v>
      </c>
      <c r="M94" s="186">
        <f>IF(J94 = 0,0,(L94-AH94-AI94)/J94)</f>
        <v>0.8</v>
      </c>
      <c r="N94" s="69">
        <f>IF(G94&lt;&gt;"",IF(M94&lt;=1.2,1,0),0)</f>
        <v>1</v>
      </c>
      <c r="O94" s="69">
        <v>60</v>
      </c>
      <c r="P94" s="69">
        <v>0</v>
      </c>
      <c r="Q94" s="69">
        <v>0</v>
      </c>
      <c r="R94" s="69">
        <v>32</v>
      </c>
      <c r="S94" s="69">
        <v>0</v>
      </c>
      <c r="T94" s="190">
        <v>2919079</v>
      </c>
      <c r="U94" s="190">
        <v>50000</v>
      </c>
      <c r="V94" s="190">
        <v>2869079</v>
      </c>
      <c r="W94" s="190">
        <v>2940250</v>
      </c>
      <c r="X94" s="190">
        <v>2881342</v>
      </c>
      <c r="Y94" s="190">
        <v>0</v>
      </c>
      <c r="Z94" s="190">
        <v>0</v>
      </c>
      <c r="AA94" s="190">
        <v>0</v>
      </c>
      <c r="AB94" s="190">
        <v>2881342</v>
      </c>
      <c r="AC94" s="190">
        <v>2942048</v>
      </c>
      <c r="AD94" s="186">
        <f>IF(V94=0,0,AC94/V94)</f>
        <v>1.0254329002442943</v>
      </c>
      <c r="AE94" s="69">
        <f>IF(AD94 &lt;=1.1,1,0)</f>
        <v>1</v>
      </c>
      <c r="AF94" s="190">
        <v>63520</v>
      </c>
      <c r="AG94" s="190">
        <v>21171</v>
      </c>
      <c r="AH94" s="69">
        <v>17</v>
      </c>
      <c r="AI94" s="69">
        <v>15</v>
      </c>
      <c r="AJ94" s="69">
        <v>0</v>
      </c>
      <c r="AK94" s="69">
        <v>0</v>
      </c>
      <c r="AL94" s="80">
        <v>16786</v>
      </c>
      <c r="AM94" s="80">
        <v>0</v>
      </c>
      <c r="AN94" s="69">
        <v>0</v>
      </c>
      <c r="AO94" s="69">
        <v>0</v>
      </c>
      <c r="AP94" s="80">
        <v>0</v>
      </c>
      <c r="AQ94" s="80">
        <v>0</v>
      </c>
      <c r="AR94" s="69">
        <v>0</v>
      </c>
      <c r="AS94" s="69">
        <v>0</v>
      </c>
      <c r="AT94" s="80">
        <v>0</v>
      </c>
      <c r="AU94" s="80">
        <v>0</v>
      </c>
      <c r="AV94" s="69">
        <v>0</v>
      </c>
      <c r="AW94" s="69">
        <v>0</v>
      </c>
      <c r="AX94" s="80">
        <v>0</v>
      </c>
      <c r="AY94" s="80">
        <v>0</v>
      </c>
      <c r="AZ94" s="69">
        <v>0</v>
      </c>
      <c r="BA94" s="69">
        <v>0</v>
      </c>
      <c r="BB94" s="80">
        <v>0</v>
      </c>
      <c r="BC94" s="80">
        <v>0</v>
      </c>
      <c r="BD94" s="69">
        <v>0</v>
      </c>
      <c r="BE94" s="69">
        <v>0</v>
      </c>
      <c r="BF94" s="80">
        <v>0</v>
      </c>
      <c r="BG94" s="80">
        <v>0</v>
      </c>
      <c r="BH94" s="69">
        <v>0</v>
      </c>
      <c r="BI94" s="69">
        <v>0</v>
      </c>
      <c r="BJ94" s="80">
        <v>0</v>
      </c>
      <c r="BK94" s="80">
        <v>0</v>
      </c>
      <c r="BL94" s="69">
        <v>0</v>
      </c>
      <c r="BM94" s="69">
        <v>0</v>
      </c>
      <c r="BN94" s="80">
        <v>0</v>
      </c>
      <c r="BO94" s="80">
        <v>0</v>
      </c>
      <c r="BP94" s="69">
        <v>0</v>
      </c>
      <c r="BQ94" s="69">
        <v>0</v>
      </c>
      <c r="BR94" s="80">
        <v>0</v>
      </c>
      <c r="BS94" s="80">
        <v>0</v>
      </c>
      <c r="BT94" s="69">
        <v>0</v>
      </c>
      <c r="BU94" s="69">
        <v>0</v>
      </c>
      <c r="BV94" s="80">
        <v>0</v>
      </c>
      <c r="BW94" s="80">
        <v>0</v>
      </c>
      <c r="BX94" s="69">
        <v>0</v>
      </c>
      <c r="BY94" s="69">
        <v>0</v>
      </c>
      <c r="BZ94" s="80">
        <v>0</v>
      </c>
      <c r="CA94" s="80">
        <v>0</v>
      </c>
      <c r="CB94" s="69">
        <v>0</v>
      </c>
      <c r="CC94" s="69">
        <v>0</v>
      </c>
      <c r="CD94" s="80">
        <v>0</v>
      </c>
      <c r="CE94" s="80">
        <v>0</v>
      </c>
      <c r="CF94" s="69">
        <v>0</v>
      </c>
      <c r="CG94" s="69">
        <v>0</v>
      </c>
      <c r="CH94" s="80">
        <v>0</v>
      </c>
      <c r="CI94" s="80">
        <v>0</v>
      </c>
      <c r="CJ94" s="69">
        <v>0</v>
      </c>
      <c r="CK94" s="69">
        <v>0</v>
      </c>
      <c r="CL94" s="80">
        <v>16786</v>
      </c>
      <c r="CM94" s="80">
        <v>0</v>
      </c>
      <c r="CN94" s="67" t="s">
        <v>398</v>
      </c>
      <c r="CO94" s="67" t="s">
        <v>399</v>
      </c>
      <c r="CP94" s="67" t="s">
        <v>318</v>
      </c>
      <c r="CQ94" s="67" t="s">
        <v>318</v>
      </c>
      <c r="CR94" s="67" t="s">
        <v>318</v>
      </c>
      <c r="CS94" s="67" t="s">
        <v>318</v>
      </c>
      <c r="CT94" s="68">
        <v>45160</v>
      </c>
      <c r="CU94" s="67" t="s">
        <v>466</v>
      </c>
      <c r="CV94" s="67" t="s">
        <v>467</v>
      </c>
      <c r="CW94" s="68" t="s">
        <v>168</v>
      </c>
      <c r="CX94" s="68">
        <v>45038</v>
      </c>
      <c r="CY94" s="67" t="s">
        <v>464</v>
      </c>
      <c r="CZ94" s="67" t="s">
        <v>468</v>
      </c>
      <c r="DA94" s="67" t="s">
        <v>499</v>
      </c>
      <c r="DB94" s="81">
        <v>3061117.05</v>
      </c>
      <c r="DC94" s="67" t="s">
        <v>438</v>
      </c>
      <c r="DD94" s="67" t="s">
        <v>439</v>
      </c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</row>
    <row r="95" spans="1:1477" s="69" customFormat="1">
      <c r="A95" s="132"/>
      <c r="B95" s="67" t="s">
        <v>5</v>
      </c>
      <c r="C95" s="67" t="s">
        <v>305</v>
      </c>
      <c r="D95" s="67" t="s">
        <v>306</v>
      </c>
      <c r="E95" s="68">
        <v>44587</v>
      </c>
      <c r="F95" s="67" t="s">
        <v>470</v>
      </c>
      <c r="G95" s="67" t="s">
        <v>472</v>
      </c>
      <c r="H95" s="187">
        <v>3</v>
      </c>
      <c r="I95" s="69">
        <v>1</v>
      </c>
      <c r="J95" s="69">
        <v>300</v>
      </c>
      <c r="K95" s="69">
        <v>347</v>
      </c>
      <c r="L95" s="69">
        <v>274</v>
      </c>
      <c r="M95" s="186">
        <f>IF(J95 = 0,0,(L95-AH95-AI95)/J95)</f>
        <v>0.75666666666666671</v>
      </c>
      <c r="N95" s="69">
        <f>IF(G95&lt;&gt;"",IF(M95&lt;=1.2,1,0),0)</f>
        <v>1</v>
      </c>
      <c r="O95" s="69">
        <v>73</v>
      </c>
      <c r="P95" s="69">
        <v>0</v>
      </c>
      <c r="Q95" s="69">
        <v>0</v>
      </c>
      <c r="R95" s="69">
        <v>47</v>
      </c>
      <c r="S95" s="69">
        <v>0</v>
      </c>
      <c r="T95" s="190">
        <v>3487287</v>
      </c>
      <c r="U95" s="190">
        <v>50000</v>
      </c>
      <c r="V95" s="190">
        <v>3437287</v>
      </c>
      <c r="W95" s="190">
        <v>3497187</v>
      </c>
      <c r="X95" s="190">
        <v>3509376</v>
      </c>
      <c r="Y95" s="190">
        <v>0</v>
      </c>
      <c r="Z95" s="190">
        <v>0</v>
      </c>
      <c r="AA95" s="190">
        <v>0</v>
      </c>
      <c r="AB95" s="190">
        <v>3509376</v>
      </c>
      <c r="AC95" s="190">
        <v>3539751</v>
      </c>
      <c r="AD95" s="186">
        <f>IF(V95=0,0,AC95/V95)</f>
        <v>1.0298095561994096</v>
      </c>
      <c r="AE95" s="69">
        <f>IF(AD95 &lt;=1.1,1,0)</f>
        <v>1</v>
      </c>
      <c r="AF95" s="190">
        <v>30375</v>
      </c>
      <c r="AG95" s="190">
        <v>9900</v>
      </c>
      <c r="AH95" s="69">
        <v>25</v>
      </c>
      <c r="AI95" s="69">
        <v>22</v>
      </c>
      <c r="AJ95" s="69">
        <v>0</v>
      </c>
      <c r="AK95" s="69">
        <v>0</v>
      </c>
      <c r="AL95" s="80">
        <v>30134</v>
      </c>
      <c r="AM95" s="80">
        <v>0</v>
      </c>
      <c r="AN95" s="69">
        <v>0</v>
      </c>
      <c r="AO95" s="69">
        <v>0</v>
      </c>
      <c r="AP95" s="80">
        <v>0</v>
      </c>
      <c r="AQ95" s="80">
        <v>0</v>
      </c>
      <c r="AR95" s="69">
        <v>0</v>
      </c>
      <c r="AS95" s="69">
        <v>0</v>
      </c>
      <c r="AT95" s="80">
        <v>0</v>
      </c>
      <c r="AU95" s="80">
        <v>0</v>
      </c>
      <c r="AV95" s="69">
        <v>0</v>
      </c>
      <c r="AW95" s="69">
        <v>0</v>
      </c>
      <c r="AX95" s="80">
        <v>0</v>
      </c>
      <c r="AY95" s="80">
        <v>0</v>
      </c>
      <c r="AZ95" s="69">
        <v>0</v>
      </c>
      <c r="BA95" s="69">
        <v>0</v>
      </c>
      <c r="BB95" s="80">
        <v>0</v>
      </c>
      <c r="BC95" s="80">
        <v>0</v>
      </c>
      <c r="BD95" s="69">
        <v>0</v>
      </c>
      <c r="BE95" s="69">
        <v>0</v>
      </c>
      <c r="BF95" s="80">
        <v>17834</v>
      </c>
      <c r="BG95" s="80">
        <v>0</v>
      </c>
      <c r="BH95" s="69">
        <v>0</v>
      </c>
      <c r="BI95" s="69">
        <v>0</v>
      </c>
      <c r="BJ95" s="80">
        <v>0</v>
      </c>
      <c r="BK95" s="80">
        <v>0</v>
      </c>
      <c r="BL95" s="69">
        <v>0</v>
      </c>
      <c r="BM95" s="69">
        <v>0</v>
      </c>
      <c r="BN95" s="80">
        <v>0</v>
      </c>
      <c r="BO95" s="80">
        <v>0</v>
      </c>
      <c r="BP95" s="69">
        <v>0</v>
      </c>
      <c r="BQ95" s="69">
        <v>0</v>
      </c>
      <c r="BR95" s="80">
        <v>0</v>
      </c>
      <c r="BS95" s="80">
        <v>0</v>
      </c>
      <c r="BT95" s="69">
        <v>0</v>
      </c>
      <c r="BU95" s="69">
        <v>0</v>
      </c>
      <c r="BV95" s="80">
        <v>0</v>
      </c>
      <c r="BW95" s="80">
        <v>0</v>
      </c>
      <c r="BX95" s="69">
        <v>0</v>
      </c>
      <c r="BY95" s="69">
        <v>0</v>
      </c>
      <c r="BZ95" s="80">
        <v>0</v>
      </c>
      <c r="CA95" s="80">
        <v>0</v>
      </c>
      <c r="CB95" s="69">
        <v>0</v>
      </c>
      <c r="CC95" s="69">
        <v>0</v>
      </c>
      <c r="CD95" s="80">
        <v>0</v>
      </c>
      <c r="CE95" s="80">
        <v>0</v>
      </c>
      <c r="CF95" s="69">
        <v>0</v>
      </c>
      <c r="CG95" s="69">
        <v>0</v>
      </c>
      <c r="CH95" s="80">
        <v>0</v>
      </c>
      <c r="CI95" s="80">
        <v>0</v>
      </c>
      <c r="CJ95" s="69">
        <v>0</v>
      </c>
      <c r="CK95" s="69">
        <v>0</v>
      </c>
      <c r="CL95" s="80">
        <v>47968</v>
      </c>
      <c r="CM95" s="80">
        <v>0</v>
      </c>
      <c r="CN95" s="67" t="s">
        <v>440</v>
      </c>
      <c r="CO95" s="67" t="s">
        <v>441</v>
      </c>
      <c r="CP95" s="67" t="s">
        <v>318</v>
      </c>
      <c r="CQ95" s="67" t="s">
        <v>318</v>
      </c>
      <c r="CR95" s="67" t="s">
        <v>318</v>
      </c>
      <c r="CS95" s="67" t="s">
        <v>318</v>
      </c>
      <c r="CT95" s="68">
        <v>45182</v>
      </c>
      <c r="CU95" s="67" t="s">
        <v>466</v>
      </c>
      <c r="CV95" s="67" t="s">
        <v>467</v>
      </c>
      <c r="CW95" s="68" t="s">
        <v>168</v>
      </c>
      <c r="CX95" s="68">
        <v>45112</v>
      </c>
      <c r="CY95" s="67" t="s">
        <v>466</v>
      </c>
      <c r="CZ95" s="67" t="s">
        <v>467</v>
      </c>
      <c r="DA95" s="67" t="s">
        <v>499</v>
      </c>
      <c r="DB95" s="81">
        <v>3568827.55</v>
      </c>
      <c r="DC95" s="67" t="s">
        <v>442</v>
      </c>
      <c r="DD95" s="67" t="s">
        <v>443</v>
      </c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</row>
    <row r="96" spans="1:1477" s="5" customFormat="1" ht="12.75" thickBot="1">
      <c r="B96" s="75"/>
      <c r="C96" s="75"/>
      <c r="D96" s="75"/>
      <c r="E96" s="68"/>
      <c r="F96" s="75"/>
      <c r="G96" s="75"/>
      <c r="H96" s="187"/>
      <c r="I96" s="76"/>
      <c r="J96" s="76"/>
      <c r="K96" s="76"/>
      <c r="L96" s="76"/>
      <c r="M96" s="140"/>
      <c r="N96" s="69"/>
      <c r="O96" s="76"/>
      <c r="P96" s="76"/>
      <c r="Q96" s="76"/>
      <c r="R96" s="76"/>
      <c r="S96" s="76"/>
      <c r="T96" s="77"/>
      <c r="U96" s="77"/>
      <c r="V96" s="77"/>
      <c r="W96" s="77"/>
      <c r="X96" s="77"/>
      <c r="Y96" s="190"/>
      <c r="Z96" s="190"/>
      <c r="AA96" s="190"/>
      <c r="AB96" s="190"/>
      <c r="AC96" s="190"/>
      <c r="AD96" s="140"/>
      <c r="AE96" s="69"/>
      <c r="AF96" s="190"/>
      <c r="AG96" s="190"/>
      <c r="AH96" s="76"/>
      <c r="AI96" s="76"/>
      <c r="AJ96" s="78"/>
      <c r="AK96" s="78"/>
      <c r="AL96" s="80"/>
      <c r="AM96" s="80"/>
      <c r="AN96" s="78"/>
      <c r="AO96" s="78"/>
      <c r="AP96" s="80"/>
      <c r="AQ96" s="80"/>
      <c r="AR96" s="78"/>
      <c r="AS96" s="78"/>
      <c r="AT96" s="80"/>
      <c r="AU96" s="80"/>
      <c r="AV96" s="78"/>
      <c r="AW96" s="78"/>
      <c r="AX96" s="80"/>
      <c r="AY96" s="80"/>
      <c r="AZ96" s="78"/>
      <c r="BA96" s="78"/>
      <c r="BB96" s="80"/>
      <c r="BC96" s="80"/>
      <c r="BD96" s="78"/>
      <c r="BE96" s="78"/>
      <c r="BF96" s="80"/>
      <c r="BG96" s="80"/>
      <c r="BH96" s="78"/>
      <c r="BI96" s="78"/>
      <c r="BJ96" s="80"/>
      <c r="BK96" s="80"/>
      <c r="BL96" s="78"/>
      <c r="BM96" s="78"/>
      <c r="BN96" s="80"/>
      <c r="BO96" s="80"/>
      <c r="BP96" s="78"/>
      <c r="BQ96" s="78"/>
      <c r="BR96" s="80"/>
      <c r="BS96" s="80"/>
      <c r="BT96" s="78"/>
      <c r="BU96" s="78"/>
      <c r="BV96" s="80"/>
      <c r="BW96" s="80"/>
      <c r="BX96" s="78"/>
      <c r="BY96" s="78"/>
      <c r="BZ96" s="80"/>
      <c r="CA96" s="80"/>
      <c r="CB96" s="78"/>
      <c r="CC96" s="78"/>
      <c r="CD96" s="80"/>
      <c r="CE96" s="80"/>
      <c r="CF96" s="78"/>
      <c r="CG96" s="78"/>
      <c r="CH96" s="80"/>
      <c r="CI96" s="80"/>
      <c r="CJ96" s="78"/>
      <c r="CK96" s="78"/>
      <c r="CL96" s="80"/>
      <c r="CM96" s="80"/>
      <c r="CN96" s="79"/>
      <c r="CO96" s="79"/>
      <c r="CP96" s="79"/>
      <c r="CQ96" s="79"/>
      <c r="CR96" s="79"/>
      <c r="CS96" s="79"/>
      <c r="CT96" s="68"/>
      <c r="CU96" s="75"/>
      <c r="CV96" s="75"/>
      <c r="CW96" s="68"/>
      <c r="CX96" s="68"/>
      <c r="CY96" s="75"/>
      <c r="CZ96" s="75"/>
      <c r="DA96" s="75"/>
      <c r="DB96" s="77"/>
      <c r="DC96" s="79"/>
      <c r="DD96" s="212"/>
    </row>
    <row r="97" spans="1:1477" s="6" customFormat="1" ht="24" customHeight="1" thickTop="1">
      <c r="B97" s="257" t="s">
        <v>519</v>
      </c>
      <c r="C97" s="258"/>
      <c r="D97" s="259"/>
      <c r="E97" s="110"/>
      <c r="F97" s="111"/>
      <c r="G97" s="159">
        <f>IF(B94="","",ROWS(B94:B96)-1)</f>
        <v>2</v>
      </c>
      <c r="H97" s="112">
        <f>SUM(H94:H96)</f>
        <v>8</v>
      </c>
      <c r="I97" s="112">
        <f>SUM(I94:I96)</f>
        <v>3</v>
      </c>
      <c r="J97" s="112">
        <f>SUM(J94:J96)</f>
        <v>600</v>
      </c>
      <c r="K97" s="112">
        <f>SUM(K94:K96)</f>
        <v>679</v>
      </c>
      <c r="L97" s="112">
        <f>SUM(L94:L96)</f>
        <v>546</v>
      </c>
      <c r="M97" s="142">
        <f>IF(G97="",0,N97/G97)</f>
        <v>1</v>
      </c>
      <c r="N97" s="112">
        <f t="shared" ref="N97:AC97" si="73">SUM(N94:N96)</f>
        <v>2</v>
      </c>
      <c r="O97" s="112">
        <f t="shared" si="73"/>
        <v>133</v>
      </c>
      <c r="P97" s="112">
        <f t="shared" si="73"/>
        <v>0</v>
      </c>
      <c r="Q97" s="112">
        <f t="shared" si="73"/>
        <v>0</v>
      </c>
      <c r="R97" s="112">
        <f t="shared" si="73"/>
        <v>79</v>
      </c>
      <c r="S97" s="112">
        <f t="shared" si="73"/>
        <v>0</v>
      </c>
      <c r="T97" s="114">
        <f t="shared" si="73"/>
        <v>6406366</v>
      </c>
      <c r="U97" s="114">
        <f t="shared" si="73"/>
        <v>100000</v>
      </c>
      <c r="V97" s="114">
        <f t="shared" si="73"/>
        <v>6306366</v>
      </c>
      <c r="W97" s="114">
        <f t="shared" si="73"/>
        <v>6437437</v>
      </c>
      <c r="X97" s="114">
        <f t="shared" si="73"/>
        <v>6390718</v>
      </c>
      <c r="Y97" s="114">
        <f t="shared" si="73"/>
        <v>0</v>
      </c>
      <c r="Z97" s="114">
        <f t="shared" si="73"/>
        <v>0</v>
      </c>
      <c r="AA97" s="114">
        <f t="shared" si="73"/>
        <v>0</v>
      </c>
      <c r="AB97" s="114">
        <f t="shared" si="73"/>
        <v>6390718</v>
      </c>
      <c r="AC97" s="114">
        <f t="shared" si="73"/>
        <v>6481799</v>
      </c>
      <c r="AD97" s="142">
        <f>IF(G97="",0,AE97/G97)</f>
        <v>1</v>
      </c>
      <c r="AE97" s="144">
        <f t="shared" ref="AE97:CM97" si="74">SUM(AE94:AE96)</f>
        <v>2</v>
      </c>
      <c r="AF97" s="114">
        <f t="shared" si="74"/>
        <v>93895</v>
      </c>
      <c r="AG97" s="114">
        <f t="shared" si="74"/>
        <v>31071</v>
      </c>
      <c r="AH97" s="112">
        <f t="shared" si="74"/>
        <v>42</v>
      </c>
      <c r="AI97" s="112">
        <f t="shared" si="74"/>
        <v>37</v>
      </c>
      <c r="AJ97" s="112">
        <f t="shared" si="74"/>
        <v>0</v>
      </c>
      <c r="AK97" s="112">
        <f t="shared" si="74"/>
        <v>0</v>
      </c>
      <c r="AL97" s="114">
        <f t="shared" si="74"/>
        <v>46920</v>
      </c>
      <c r="AM97" s="114">
        <f t="shared" si="74"/>
        <v>0</v>
      </c>
      <c r="AN97" s="112">
        <f t="shared" si="74"/>
        <v>0</v>
      </c>
      <c r="AO97" s="112">
        <f t="shared" si="74"/>
        <v>0</v>
      </c>
      <c r="AP97" s="114">
        <f t="shared" si="74"/>
        <v>0</v>
      </c>
      <c r="AQ97" s="114">
        <f t="shared" si="74"/>
        <v>0</v>
      </c>
      <c r="AR97" s="112">
        <f t="shared" si="74"/>
        <v>0</v>
      </c>
      <c r="AS97" s="112">
        <f t="shared" si="74"/>
        <v>0</v>
      </c>
      <c r="AT97" s="114">
        <f t="shared" si="74"/>
        <v>0</v>
      </c>
      <c r="AU97" s="114">
        <f t="shared" si="74"/>
        <v>0</v>
      </c>
      <c r="AV97" s="112">
        <f t="shared" si="74"/>
        <v>0</v>
      </c>
      <c r="AW97" s="112">
        <f t="shared" si="74"/>
        <v>0</v>
      </c>
      <c r="AX97" s="114">
        <f t="shared" si="74"/>
        <v>0</v>
      </c>
      <c r="AY97" s="114">
        <f t="shared" si="74"/>
        <v>0</v>
      </c>
      <c r="AZ97" s="112">
        <f t="shared" si="74"/>
        <v>0</v>
      </c>
      <c r="BA97" s="112">
        <f t="shared" si="74"/>
        <v>0</v>
      </c>
      <c r="BB97" s="114">
        <f t="shared" si="74"/>
        <v>0</v>
      </c>
      <c r="BC97" s="114">
        <f t="shared" si="74"/>
        <v>0</v>
      </c>
      <c r="BD97" s="112">
        <f t="shared" si="74"/>
        <v>0</v>
      </c>
      <c r="BE97" s="112">
        <f t="shared" si="74"/>
        <v>0</v>
      </c>
      <c r="BF97" s="114">
        <f t="shared" si="74"/>
        <v>17834</v>
      </c>
      <c r="BG97" s="114">
        <f t="shared" si="74"/>
        <v>0</v>
      </c>
      <c r="BH97" s="112">
        <f t="shared" si="74"/>
        <v>0</v>
      </c>
      <c r="BI97" s="112">
        <f t="shared" si="74"/>
        <v>0</v>
      </c>
      <c r="BJ97" s="114">
        <f t="shared" si="74"/>
        <v>0</v>
      </c>
      <c r="BK97" s="114">
        <f t="shared" si="74"/>
        <v>0</v>
      </c>
      <c r="BL97" s="112">
        <f t="shared" si="74"/>
        <v>0</v>
      </c>
      <c r="BM97" s="112">
        <f t="shared" si="74"/>
        <v>0</v>
      </c>
      <c r="BN97" s="114">
        <f t="shared" si="74"/>
        <v>0</v>
      </c>
      <c r="BO97" s="114">
        <f t="shared" si="74"/>
        <v>0</v>
      </c>
      <c r="BP97" s="112">
        <f t="shared" si="74"/>
        <v>0</v>
      </c>
      <c r="BQ97" s="112">
        <f t="shared" si="74"/>
        <v>0</v>
      </c>
      <c r="BR97" s="114">
        <f t="shared" si="74"/>
        <v>0</v>
      </c>
      <c r="BS97" s="114">
        <f t="shared" si="74"/>
        <v>0</v>
      </c>
      <c r="BT97" s="112">
        <f t="shared" si="74"/>
        <v>0</v>
      </c>
      <c r="BU97" s="112">
        <f t="shared" si="74"/>
        <v>0</v>
      </c>
      <c r="BV97" s="114">
        <f t="shared" si="74"/>
        <v>0</v>
      </c>
      <c r="BW97" s="114">
        <f t="shared" si="74"/>
        <v>0</v>
      </c>
      <c r="BX97" s="112">
        <f t="shared" si="74"/>
        <v>0</v>
      </c>
      <c r="BY97" s="112">
        <f t="shared" si="74"/>
        <v>0</v>
      </c>
      <c r="BZ97" s="114">
        <f t="shared" si="74"/>
        <v>0</v>
      </c>
      <c r="CA97" s="114">
        <f t="shared" si="74"/>
        <v>0</v>
      </c>
      <c r="CB97" s="112">
        <f t="shared" si="74"/>
        <v>0</v>
      </c>
      <c r="CC97" s="112">
        <f t="shared" si="74"/>
        <v>0</v>
      </c>
      <c r="CD97" s="114">
        <f t="shared" si="74"/>
        <v>0</v>
      </c>
      <c r="CE97" s="114">
        <f t="shared" si="74"/>
        <v>0</v>
      </c>
      <c r="CF97" s="112">
        <f t="shared" si="74"/>
        <v>0</v>
      </c>
      <c r="CG97" s="112">
        <f t="shared" si="74"/>
        <v>0</v>
      </c>
      <c r="CH97" s="114">
        <f t="shared" si="74"/>
        <v>0</v>
      </c>
      <c r="CI97" s="114">
        <f t="shared" si="74"/>
        <v>0</v>
      </c>
      <c r="CJ97" s="112">
        <f t="shared" si="74"/>
        <v>0</v>
      </c>
      <c r="CK97" s="112">
        <f t="shared" si="74"/>
        <v>0</v>
      </c>
      <c r="CL97" s="114">
        <f t="shared" si="74"/>
        <v>64754</v>
      </c>
      <c r="CM97" s="114">
        <f t="shared" si="74"/>
        <v>0</v>
      </c>
      <c r="CN97" s="116"/>
      <c r="CO97" s="116"/>
      <c r="CP97" s="116"/>
      <c r="CQ97" s="116"/>
      <c r="CR97" s="116"/>
      <c r="CS97" s="116"/>
      <c r="CT97" s="110"/>
      <c r="CU97" s="111"/>
      <c r="CV97" s="111"/>
      <c r="CW97" s="110"/>
      <c r="CX97" s="110"/>
      <c r="CY97" s="111"/>
      <c r="CZ97" s="111"/>
      <c r="DA97" s="111"/>
      <c r="DB97" s="114"/>
      <c r="DC97" s="116"/>
      <c r="DD97" s="210"/>
    </row>
    <row r="98" spans="1:1477" s="69" customFormat="1">
      <c r="B98" s="67" t="s">
        <v>5</v>
      </c>
      <c r="C98" s="67" t="s">
        <v>429</v>
      </c>
      <c r="D98" s="67" t="s">
        <v>500</v>
      </c>
      <c r="E98" s="68">
        <v>44770</v>
      </c>
      <c r="F98" s="67" t="s">
        <v>466</v>
      </c>
      <c r="G98" s="158" t="s">
        <v>468</v>
      </c>
      <c r="H98" s="187">
        <v>1</v>
      </c>
      <c r="I98" s="69">
        <v>0</v>
      </c>
      <c r="J98" s="69">
        <v>240</v>
      </c>
      <c r="K98" s="69">
        <v>260</v>
      </c>
      <c r="L98" s="69">
        <v>172</v>
      </c>
      <c r="M98" s="186">
        <f>IF(J98 = 0,0,(L98-AH98-AI98)/J98)</f>
        <v>0.6333333333333333</v>
      </c>
      <c r="N98" s="69">
        <f>IF(G98&lt;&gt;"",IF(M98&lt;=1.2,1,0),0)</f>
        <v>1</v>
      </c>
      <c r="O98" s="69">
        <v>88</v>
      </c>
      <c r="P98" s="69">
        <v>0</v>
      </c>
      <c r="Q98" s="69">
        <v>0</v>
      </c>
      <c r="R98" s="69">
        <v>20</v>
      </c>
      <c r="S98" s="69">
        <v>0</v>
      </c>
      <c r="T98" s="190">
        <v>797552</v>
      </c>
      <c r="U98" s="190">
        <v>50000</v>
      </c>
      <c r="V98" s="190">
        <v>747552</v>
      </c>
      <c r="W98" s="190">
        <v>797552</v>
      </c>
      <c r="X98" s="190">
        <v>706126</v>
      </c>
      <c r="Y98" s="190">
        <v>0</v>
      </c>
      <c r="Z98" s="190">
        <v>0</v>
      </c>
      <c r="AA98" s="190">
        <v>0</v>
      </c>
      <c r="AB98" s="190">
        <v>706126</v>
      </c>
      <c r="AC98" s="190">
        <v>706126</v>
      </c>
      <c r="AD98" s="186">
        <f>IF(V98=0,0,AC98/V98)</f>
        <v>0.94458445700098459</v>
      </c>
      <c r="AE98" s="69">
        <f>IF(AD98 &lt;=1.1,1,0)</f>
        <v>1</v>
      </c>
      <c r="AF98" s="190">
        <v>0</v>
      </c>
      <c r="AG98" s="190">
        <v>0</v>
      </c>
      <c r="AH98" s="69">
        <v>20</v>
      </c>
      <c r="AI98" s="69">
        <v>0</v>
      </c>
      <c r="AJ98" s="69">
        <v>0</v>
      </c>
      <c r="AK98" s="69">
        <v>0</v>
      </c>
      <c r="AL98" s="80">
        <v>0</v>
      </c>
      <c r="AM98" s="80">
        <v>0</v>
      </c>
      <c r="AN98" s="69">
        <v>0</v>
      </c>
      <c r="AO98" s="69">
        <v>0</v>
      </c>
      <c r="AP98" s="80">
        <v>0</v>
      </c>
      <c r="AQ98" s="80">
        <v>0</v>
      </c>
      <c r="AR98" s="69">
        <v>0</v>
      </c>
      <c r="AS98" s="69">
        <v>0</v>
      </c>
      <c r="AT98" s="80">
        <v>0</v>
      </c>
      <c r="AU98" s="80">
        <v>0</v>
      </c>
      <c r="AV98" s="69">
        <v>0</v>
      </c>
      <c r="AW98" s="69">
        <v>0</v>
      </c>
      <c r="AX98" s="80">
        <v>0</v>
      </c>
      <c r="AY98" s="80">
        <v>0</v>
      </c>
      <c r="AZ98" s="69">
        <v>0</v>
      </c>
      <c r="BA98" s="69">
        <v>0</v>
      </c>
      <c r="BB98" s="80">
        <v>0</v>
      </c>
      <c r="BC98" s="80">
        <v>0</v>
      </c>
      <c r="BD98" s="69">
        <v>0</v>
      </c>
      <c r="BE98" s="69">
        <v>0</v>
      </c>
      <c r="BF98" s="80">
        <v>0</v>
      </c>
      <c r="BG98" s="80">
        <v>0</v>
      </c>
      <c r="BH98" s="69">
        <v>0</v>
      </c>
      <c r="BI98" s="69">
        <v>0</v>
      </c>
      <c r="BJ98" s="80">
        <v>0</v>
      </c>
      <c r="BK98" s="80">
        <v>0</v>
      </c>
      <c r="BL98" s="69">
        <v>0</v>
      </c>
      <c r="BM98" s="69">
        <v>0</v>
      </c>
      <c r="BN98" s="80">
        <v>0</v>
      </c>
      <c r="BO98" s="80">
        <v>0</v>
      </c>
      <c r="BP98" s="69">
        <v>0</v>
      </c>
      <c r="BQ98" s="69">
        <v>0</v>
      </c>
      <c r="BR98" s="80">
        <v>0</v>
      </c>
      <c r="BS98" s="80">
        <v>0</v>
      </c>
      <c r="BT98" s="69">
        <v>0</v>
      </c>
      <c r="BU98" s="69">
        <v>0</v>
      </c>
      <c r="BV98" s="80">
        <v>0</v>
      </c>
      <c r="BW98" s="80">
        <v>0</v>
      </c>
      <c r="BX98" s="69">
        <v>0</v>
      </c>
      <c r="BY98" s="69">
        <v>0</v>
      </c>
      <c r="BZ98" s="80">
        <v>0</v>
      </c>
      <c r="CA98" s="80">
        <v>0</v>
      </c>
      <c r="CB98" s="69">
        <v>0</v>
      </c>
      <c r="CC98" s="69">
        <v>0</v>
      </c>
      <c r="CD98" s="80">
        <v>0</v>
      </c>
      <c r="CE98" s="80">
        <v>0</v>
      </c>
      <c r="CF98" s="69">
        <v>0</v>
      </c>
      <c r="CG98" s="69">
        <v>0</v>
      </c>
      <c r="CH98" s="80">
        <v>0</v>
      </c>
      <c r="CI98" s="80">
        <v>0</v>
      </c>
      <c r="CJ98" s="69">
        <v>0</v>
      </c>
      <c r="CK98" s="69">
        <v>0</v>
      </c>
      <c r="CL98" s="80">
        <v>0</v>
      </c>
      <c r="CM98" s="80">
        <v>0</v>
      </c>
      <c r="CN98" s="67" t="s">
        <v>430</v>
      </c>
      <c r="CO98" s="67" t="s">
        <v>431</v>
      </c>
      <c r="CP98" s="67" t="s">
        <v>318</v>
      </c>
      <c r="CQ98" s="67" t="s">
        <v>318</v>
      </c>
      <c r="CR98" s="67" t="s">
        <v>318</v>
      </c>
      <c r="CS98" s="67" t="s">
        <v>318</v>
      </c>
      <c r="CT98" s="68">
        <v>45149</v>
      </c>
      <c r="CU98" s="67" t="s">
        <v>466</v>
      </c>
      <c r="CV98" s="67" t="s">
        <v>467</v>
      </c>
      <c r="CW98" s="68" t="s">
        <v>168</v>
      </c>
      <c r="CX98" s="68">
        <v>45106</v>
      </c>
      <c r="CY98" s="67" t="s">
        <v>464</v>
      </c>
      <c r="CZ98" s="67" t="s">
        <v>468</v>
      </c>
      <c r="DA98" s="67" t="s">
        <v>499</v>
      </c>
      <c r="DB98" s="81">
        <v>1509363.9</v>
      </c>
      <c r="DC98" s="67"/>
      <c r="DD98" s="67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</row>
    <row r="99" spans="1:1477" s="69" customFormat="1">
      <c r="B99" s="67" t="s">
        <v>5</v>
      </c>
      <c r="C99" s="67" t="s">
        <v>253</v>
      </c>
      <c r="D99" s="67" t="s">
        <v>254</v>
      </c>
      <c r="E99" s="68">
        <v>44707</v>
      </c>
      <c r="F99" s="67" t="s">
        <v>464</v>
      </c>
      <c r="G99" s="158" t="s">
        <v>472</v>
      </c>
      <c r="H99" s="187">
        <v>1</v>
      </c>
      <c r="I99" s="69">
        <v>2</v>
      </c>
      <c r="J99" s="69">
        <v>250</v>
      </c>
      <c r="K99" s="69">
        <v>272</v>
      </c>
      <c r="L99" s="69">
        <v>220</v>
      </c>
      <c r="M99" s="186">
        <f t="shared" ref="M99:M100" si="75">IF(J99 = 0,0,(L99-AH99-AI99)/J99)</f>
        <v>0.79200000000000004</v>
      </c>
      <c r="N99" s="69">
        <f t="shared" ref="N99:N100" si="76">IF(G99&lt;&gt;"",IF(M99&lt;=1.2,1,0),0)</f>
        <v>1</v>
      </c>
      <c r="O99" s="69">
        <v>52</v>
      </c>
      <c r="P99" s="69">
        <v>0</v>
      </c>
      <c r="Q99" s="69">
        <v>0</v>
      </c>
      <c r="R99" s="69">
        <v>22</v>
      </c>
      <c r="S99" s="69">
        <v>0</v>
      </c>
      <c r="T99" s="190">
        <v>2697327</v>
      </c>
      <c r="U99" s="190">
        <v>50000</v>
      </c>
      <c r="V99" s="190">
        <v>2647327</v>
      </c>
      <c r="W99" s="190">
        <v>2771657</v>
      </c>
      <c r="X99" s="190">
        <v>2731695</v>
      </c>
      <c r="Y99" s="190">
        <v>0</v>
      </c>
      <c r="Z99" s="190">
        <v>0</v>
      </c>
      <c r="AA99" s="190">
        <v>0</v>
      </c>
      <c r="AB99" s="190">
        <v>2731695</v>
      </c>
      <c r="AC99" s="190">
        <v>2718704</v>
      </c>
      <c r="AD99" s="186">
        <f t="shared" ref="AD99:AD100" si="77">IF(V99=0,0,AC99/V99)</f>
        <v>1.0269619129030905</v>
      </c>
      <c r="AE99" s="69">
        <f t="shared" ref="AE99:AE100" si="78">IF(AD99 &lt;=1.1,1,0)</f>
        <v>1</v>
      </c>
      <c r="AF99" s="190">
        <v>-12991</v>
      </c>
      <c r="AG99" s="190">
        <v>74329</v>
      </c>
      <c r="AH99" s="69">
        <v>14</v>
      </c>
      <c r="AI99" s="69">
        <v>8</v>
      </c>
      <c r="AJ99" s="69">
        <v>0</v>
      </c>
      <c r="AK99" s="69">
        <v>0</v>
      </c>
      <c r="AL99" s="80">
        <v>0</v>
      </c>
      <c r="AM99" s="80">
        <v>0</v>
      </c>
      <c r="AN99" s="69">
        <v>0</v>
      </c>
      <c r="AO99" s="69">
        <v>0</v>
      </c>
      <c r="AP99" s="80">
        <v>41276</v>
      </c>
      <c r="AQ99" s="80">
        <v>0</v>
      </c>
      <c r="AR99" s="69">
        <v>0</v>
      </c>
      <c r="AS99" s="69">
        <v>0</v>
      </c>
      <c r="AT99" s="80">
        <v>0</v>
      </c>
      <c r="AU99" s="80">
        <v>0</v>
      </c>
      <c r="AV99" s="69">
        <v>0</v>
      </c>
      <c r="AW99" s="69">
        <v>0</v>
      </c>
      <c r="AX99" s="80">
        <v>0</v>
      </c>
      <c r="AY99" s="80">
        <v>0</v>
      </c>
      <c r="AZ99" s="69">
        <v>0</v>
      </c>
      <c r="BA99" s="69">
        <v>0</v>
      </c>
      <c r="BB99" s="80">
        <v>0</v>
      </c>
      <c r="BC99" s="80">
        <v>0</v>
      </c>
      <c r="BD99" s="69">
        <v>0</v>
      </c>
      <c r="BE99" s="69">
        <v>0</v>
      </c>
      <c r="BF99" s="80">
        <v>48138</v>
      </c>
      <c r="BG99" s="80">
        <v>0</v>
      </c>
      <c r="BH99" s="69">
        <v>0</v>
      </c>
      <c r="BI99" s="69">
        <v>0</v>
      </c>
      <c r="BJ99" s="80">
        <v>0</v>
      </c>
      <c r="BK99" s="80">
        <v>0</v>
      </c>
      <c r="BL99" s="69">
        <v>0</v>
      </c>
      <c r="BM99" s="69">
        <v>0</v>
      </c>
      <c r="BN99" s="80">
        <v>0</v>
      </c>
      <c r="BO99" s="80">
        <v>0</v>
      </c>
      <c r="BP99" s="69">
        <v>0</v>
      </c>
      <c r="BQ99" s="69">
        <v>0</v>
      </c>
      <c r="BR99" s="80">
        <v>0</v>
      </c>
      <c r="BS99" s="80">
        <v>0</v>
      </c>
      <c r="BT99" s="69">
        <v>0</v>
      </c>
      <c r="BU99" s="69">
        <v>0</v>
      </c>
      <c r="BV99" s="80">
        <v>0</v>
      </c>
      <c r="BW99" s="80">
        <v>0</v>
      </c>
      <c r="BX99" s="69">
        <v>0</v>
      </c>
      <c r="BY99" s="69">
        <v>0</v>
      </c>
      <c r="BZ99" s="80">
        <v>0</v>
      </c>
      <c r="CA99" s="80">
        <v>0</v>
      </c>
      <c r="CB99" s="69">
        <v>0</v>
      </c>
      <c r="CC99" s="69">
        <v>0</v>
      </c>
      <c r="CD99" s="80">
        <v>0</v>
      </c>
      <c r="CE99" s="80">
        <v>0</v>
      </c>
      <c r="CF99" s="69">
        <v>0</v>
      </c>
      <c r="CG99" s="69">
        <v>0</v>
      </c>
      <c r="CH99" s="80">
        <v>0</v>
      </c>
      <c r="CI99" s="80">
        <v>0</v>
      </c>
      <c r="CJ99" s="69">
        <v>0</v>
      </c>
      <c r="CK99" s="69">
        <v>0</v>
      </c>
      <c r="CL99" s="80">
        <v>89415</v>
      </c>
      <c r="CM99" s="80">
        <v>0</v>
      </c>
      <c r="CN99" s="67" t="s">
        <v>432</v>
      </c>
      <c r="CO99" s="67" t="s">
        <v>433</v>
      </c>
      <c r="CP99" s="67" t="s">
        <v>318</v>
      </c>
      <c r="CQ99" s="67" t="s">
        <v>318</v>
      </c>
      <c r="CR99" s="67" t="s">
        <v>318</v>
      </c>
      <c r="CS99" s="67" t="s">
        <v>318</v>
      </c>
      <c r="CT99" s="68">
        <v>45161</v>
      </c>
      <c r="CU99" s="67" t="s">
        <v>466</v>
      </c>
      <c r="CV99" s="67" t="s">
        <v>467</v>
      </c>
      <c r="CW99" s="68" t="s">
        <v>168</v>
      </c>
      <c r="CX99" s="68">
        <v>45070</v>
      </c>
      <c r="CY99" s="67" t="s">
        <v>464</v>
      </c>
      <c r="CZ99" s="67" t="s">
        <v>468</v>
      </c>
      <c r="DA99" s="67" t="s">
        <v>501</v>
      </c>
      <c r="DB99" s="81">
        <v>2883318.39</v>
      </c>
      <c r="DC99" s="67" t="s">
        <v>434</v>
      </c>
      <c r="DD99" s="67" t="s">
        <v>435</v>
      </c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</row>
    <row r="100" spans="1:1477" s="69" customFormat="1">
      <c r="B100" s="67" t="s">
        <v>5</v>
      </c>
      <c r="C100" s="67" t="s">
        <v>314</v>
      </c>
      <c r="D100" s="67" t="s">
        <v>315</v>
      </c>
      <c r="E100" s="68">
        <v>44434</v>
      </c>
      <c r="F100" s="67" t="s">
        <v>466</v>
      </c>
      <c r="G100" s="158" t="s">
        <v>472</v>
      </c>
      <c r="H100" s="187">
        <v>1</v>
      </c>
      <c r="I100" s="69">
        <v>0</v>
      </c>
      <c r="J100" s="69">
        <v>280</v>
      </c>
      <c r="K100" s="69">
        <v>460</v>
      </c>
      <c r="L100" s="69">
        <v>459</v>
      </c>
      <c r="M100" s="186">
        <f t="shared" si="75"/>
        <v>1.1928571428571428</v>
      </c>
      <c r="N100" s="69">
        <f t="shared" si="76"/>
        <v>1</v>
      </c>
      <c r="O100" s="69">
        <v>1</v>
      </c>
      <c r="P100" s="69">
        <v>0</v>
      </c>
      <c r="Q100" s="69">
        <v>0</v>
      </c>
      <c r="R100" s="69">
        <v>180</v>
      </c>
      <c r="S100" s="69">
        <v>0</v>
      </c>
      <c r="T100" s="190">
        <v>757063</v>
      </c>
      <c r="U100" s="190">
        <v>47154</v>
      </c>
      <c r="V100" s="190">
        <v>709909</v>
      </c>
      <c r="W100" s="190">
        <v>757063</v>
      </c>
      <c r="X100" s="190">
        <v>654819</v>
      </c>
      <c r="Y100" s="190">
        <v>0</v>
      </c>
      <c r="Z100" s="190">
        <v>0</v>
      </c>
      <c r="AA100" s="190">
        <v>0</v>
      </c>
      <c r="AB100" s="190">
        <v>654819</v>
      </c>
      <c r="AC100" s="190">
        <v>654819</v>
      </c>
      <c r="AD100" s="186">
        <f t="shared" si="77"/>
        <v>0.92239850459706807</v>
      </c>
      <c r="AE100" s="69">
        <f t="shared" si="78"/>
        <v>1</v>
      </c>
      <c r="AF100" s="190">
        <v>0</v>
      </c>
      <c r="AG100" s="190">
        <v>0</v>
      </c>
      <c r="AH100" s="69">
        <v>101</v>
      </c>
      <c r="AI100" s="69">
        <v>24</v>
      </c>
      <c r="AJ100" s="69">
        <v>0</v>
      </c>
      <c r="AK100" s="69">
        <v>0</v>
      </c>
      <c r="AL100" s="80">
        <v>0</v>
      </c>
      <c r="AM100" s="80">
        <v>0</v>
      </c>
      <c r="AN100" s="69">
        <v>0</v>
      </c>
      <c r="AO100" s="69">
        <v>0</v>
      </c>
      <c r="AP100" s="80">
        <v>0</v>
      </c>
      <c r="AQ100" s="80">
        <v>0</v>
      </c>
      <c r="AR100" s="69">
        <v>0</v>
      </c>
      <c r="AS100" s="69">
        <v>0</v>
      </c>
      <c r="AT100" s="80">
        <v>0</v>
      </c>
      <c r="AU100" s="80">
        <v>0</v>
      </c>
      <c r="AV100" s="69">
        <v>0</v>
      </c>
      <c r="AW100" s="69">
        <v>0</v>
      </c>
      <c r="AX100" s="80">
        <v>0</v>
      </c>
      <c r="AY100" s="80">
        <v>0</v>
      </c>
      <c r="AZ100" s="69">
        <v>0</v>
      </c>
      <c r="BA100" s="69">
        <v>0</v>
      </c>
      <c r="BB100" s="80">
        <v>0</v>
      </c>
      <c r="BC100" s="80">
        <v>0</v>
      </c>
      <c r="BD100" s="69">
        <v>0</v>
      </c>
      <c r="BE100" s="69">
        <v>0</v>
      </c>
      <c r="BF100" s="80">
        <v>0</v>
      </c>
      <c r="BG100" s="80">
        <v>0</v>
      </c>
      <c r="BH100" s="69">
        <v>55</v>
      </c>
      <c r="BI100" s="69">
        <v>0</v>
      </c>
      <c r="BJ100" s="80">
        <v>0</v>
      </c>
      <c r="BK100" s="80">
        <v>0</v>
      </c>
      <c r="BL100" s="69">
        <v>0</v>
      </c>
      <c r="BM100" s="69">
        <v>0</v>
      </c>
      <c r="BN100" s="80">
        <v>0</v>
      </c>
      <c r="BO100" s="80">
        <v>0</v>
      </c>
      <c r="BP100" s="69">
        <v>0</v>
      </c>
      <c r="BQ100" s="69">
        <v>0</v>
      </c>
      <c r="BR100" s="80">
        <v>0</v>
      </c>
      <c r="BS100" s="80">
        <v>0</v>
      </c>
      <c r="BT100" s="69">
        <v>0</v>
      </c>
      <c r="BU100" s="69">
        <v>0</v>
      </c>
      <c r="BV100" s="80">
        <v>0</v>
      </c>
      <c r="BW100" s="80">
        <v>0</v>
      </c>
      <c r="BX100" s="69">
        <v>0</v>
      </c>
      <c r="BY100" s="69">
        <v>0</v>
      </c>
      <c r="BZ100" s="80">
        <v>0</v>
      </c>
      <c r="CA100" s="80">
        <v>0</v>
      </c>
      <c r="CB100" s="69">
        <v>0</v>
      </c>
      <c r="CC100" s="69">
        <v>0</v>
      </c>
      <c r="CD100" s="80">
        <v>0</v>
      </c>
      <c r="CE100" s="80">
        <v>0</v>
      </c>
      <c r="CF100" s="69">
        <v>0</v>
      </c>
      <c r="CG100" s="69">
        <v>0</v>
      </c>
      <c r="CH100" s="80">
        <v>0</v>
      </c>
      <c r="CI100" s="80">
        <v>0</v>
      </c>
      <c r="CJ100" s="69">
        <v>55</v>
      </c>
      <c r="CK100" s="69">
        <v>0</v>
      </c>
      <c r="CL100" s="80">
        <v>0</v>
      </c>
      <c r="CM100" s="80">
        <v>0</v>
      </c>
      <c r="CN100" s="67" t="s">
        <v>436</v>
      </c>
      <c r="CO100" s="67" t="s">
        <v>437</v>
      </c>
      <c r="CP100" s="67" t="s">
        <v>318</v>
      </c>
      <c r="CQ100" s="67" t="s">
        <v>318</v>
      </c>
      <c r="CR100" s="67" t="s">
        <v>318</v>
      </c>
      <c r="CS100" s="67" t="s">
        <v>318</v>
      </c>
      <c r="CT100" s="68">
        <v>45121</v>
      </c>
      <c r="CU100" s="67" t="s">
        <v>466</v>
      </c>
      <c r="CV100" s="67" t="s">
        <v>467</v>
      </c>
      <c r="CW100" s="68" t="s">
        <v>168</v>
      </c>
      <c r="CX100" s="68">
        <v>45022</v>
      </c>
      <c r="CY100" s="67" t="s">
        <v>464</v>
      </c>
      <c r="CZ100" s="67" t="s">
        <v>468</v>
      </c>
      <c r="DA100" s="67" t="s">
        <v>501</v>
      </c>
      <c r="DB100" s="81">
        <v>1042435.8</v>
      </c>
      <c r="DC100" s="67"/>
      <c r="DD100" s="67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</row>
    <row r="101" spans="1:1477" s="98" customFormat="1" ht="12.75" thickBot="1">
      <c r="A101" s="134"/>
      <c r="B101" s="99"/>
      <c r="C101" s="99"/>
      <c r="D101" s="99"/>
      <c r="E101" s="197"/>
      <c r="F101" s="99"/>
      <c r="G101" s="99"/>
      <c r="H101" s="198"/>
      <c r="T101" s="100"/>
      <c r="U101" s="100"/>
      <c r="V101" s="100"/>
      <c r="W101" s="100"/>
      <c r="X101" s="100"/>
      <c r="Y101" s="193"/>
      <c r="Z101" s="193"/>
      <c r="AA101" s="193"/>
      <c r="AB101" s="193"/>
      <c r="AC101" s="193"/>
      <c r="AF101" s="193"/>
      <c r="AG101" s="193"/>
      <c r="AL101" s="100"/>
      <c r="AM101" s="100"/>
      <c r="AP101" s="100"/>
      <c r="AQ101" s="100"/>
      <c r="AT101" s="100"/>
      <c r="AU101" s="100"/>
      <c r="AX101" s="100"/>
      <c r="AY101" s="100"/>
      <c r="BB101" s="100"/>
      <c r="BC101" s="100"/>
      <c r="BF101" s="100"/>
      <c r="BG101" s="100"/>
      <c r="BJ101" s="100"/>
      <c r="BK101" s="100"/>
      <c r="BN101" s="100"/>
      <c r="BO101" s="100"/>
      <c r="BR101" s="100"/>
      <c r="BS101" s="100"/>
      <c r="BV101" s="100"/>
      <c r="BW101" s="100"/>
      <c r="BZ101" s="100"/>
      <c r="CA101" s="100"/>
      <c r="CD101" s="100"/>
      <c r="CE101" s="100"/>
      <c r="CH101" s="100"/>
      <c r="CI101" s="100"/>
      <c r="CL101" s="100"/>
      <c r="CM101" s="100"/>
      <c r="CN101" s="99"/>
      <c r="CO101" s="99"/>
      <c r="CP101" s="99"/>
      <c r="CQ101" s="99"/>
      <c r="CR101" s="99"/>
      <c r="CS101" s="99"/>
      <c r="CT101" s="197"/>
      <c r="CU101" s="99"/>
      <c r="CV101" s="99"/>
      <c r="CW101" s="197"/>
      <c r="CX101" s="197"/>
      <c r="CY101" s="99"/>
      <c r="CZ101" s="99"/>
      <c r="DB101" s="101"/>
      <c r="DC101" s="99"/>
      <c r="DD101" s="212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</row>
    <row r="102" spans="1:1477" s="6" customFormat="1" ht="24" customHeight="1" thickTop="1" thickBot="1">
      <c r="A102" s="135"/>
      <c r="B102" s="269" t="s">
        <v>520</v>
      </c>
      <c r="C102" s="270"/>
      <c r="D102" s="271"/>
      <c r="E102" s="91"/>
      <c r="F102" s="92"/>
      <c r="G102" s="159">
        <f>IF(B98="","",ROWS(B98:B101)-1)</f>
        <v>3</v>
      </c>
      <c r="H102" s="93">
        <f>SUM(H98:H101)</f>
        <v>3</v>
      </c>
      <c r="I102" s="93">
        <f>SUM(I98:I101)</f>
        <v>2</v>
      </c>
      <c r="J102" s="93">
        <f>SUM(J98:J101)</f>
        <v>770</v>
      </c>
      <c r="K102" s="93">
        <f>SUM(K98:K101)</f>
        <v>992</v>
      </c>
      <c r="L102" s="93">
        <f>SUM(L98:L101)</f>
        <v>851</v>
      </c>
      <c r="M102" s="142">
        <f>IF(G102="",0,N102/G102)</f>
        <v>1</v>
      </c>
      <c r="N102" s="93">
        <f t="shared" ref="N102:AC102" si="79">SUM(N98:N101)</f>
        <v>3</v>
      </c>
      <c r="O102" s="93">
        <f t="shared" si="79"/>
        <v>141</v>
      </c>
      <c r="P102" s="94">
        <f t="shared" si="79"/>
        <v>0</v>
      </c>
      <c r="Q102" s="94">
        <f t="shared" si="79"/>
        <v>0</v>
      </c>
      <c r="R102" s="93">
        <f t="shared" si="79"/>
        <v>222</v>
      </c>
      <c r="S102" s="93">
        <f t="shared" si="79"/>
        <v>0</v>
      </c>
      <c r="T102" s="95">
        <f t="shared" si="79"/>
        <v>4251942</v>
      </c>
      <c r="U102" s="95">
        <f t="shared" si="79"/>
        <v>147154</v>
      </c>
      <c r="V102" s="95">
        <f t="shared" si="79"/>
        <v>4104788</v>
      </c>
      <c r="W102" s="95">
        <f t="shared" si="79"/>
        <v>4326272</v>
      </c>
      <c r="X102" s="95">
        <f t="shared" si="79"/>
        <v>4092640</v>
      </c>
      <c r="Y102" s="95">
        <f t="shared" si="79"/>
        <v>0</v>
      </c>
      <c r="Z102" s="95">
        <f t="shared" si="79"/>
        <v>0</v>
      </c>
      <c r="AA102" s="95">
        <f t="shared" si="79"/>
        <v>0</v>
      </c>
      <c r="AB102" s="95">
        <f t="shared" si="79"/>
        <v>4092640</v>
      </c>
      <c r="AC102" s="95">
        <f t="shared" si="79"/>
        <v>4079649</v>
      </c>
      <c r="AD102" s="142">
        <f>IF(G102="",0,AE102/G102)</f>
        <v>1</v>
      </c>
      <c r="AE102" s="147">
        <f t="shared" ref="AE102:CM102" si="80">SUM(AE98:AE101)</f>
        <v>3</v>
      </c>
      <c r="AF102" s="95">
        <f t="shared" si="80"/>
        <v>-12991</v>
      </c>
      <c r="AG102" s="95">
        <f t="shared" si="80"/>
        <v>74329</v>
      </c>
      <c r="AH102" s="96">
        <f t="shared" si="80"/>
        <v>135</v>
      </c>
      <c r="AI102" s="96">
        <f t="shared" si="80"/>
        <v>32</v>
      </c>
      <c r="AJ102" s="96">
        <f t="shared" si="80"/>
        <v>0</v>
      </c>
      <c r="AK102" s="96">
        <f t="shared" si="80"/>
        <v>0</v>
      </c>
      <c r="AL102" s="95">
        <f t="shared" si="80"/>
        <v>0</v>
      </c>
      <c r="AM102" s="95">
        <f t="shared" si="80"/>
        <v>0</v>
      </c>
      <c r="AN102" s="96">
        <f t="shared" si="80"/>
        <v>0</v>
      </c>
      <c r="AO102" s="96">
        <f t="shared" si="80"/>
        <v>0</v>
      </c>
      <c r="AP102" s="95">
        <f t="shared" si="80"/>
        <v>41276</v>
      </c>
      <c r="AQ102" s="95">
        <f t="shared" si="80"/>
        <v>0</v>
      </c>
      <c r="AR102" s="96">
        <f t="shared" si="80"/>
        <v>0</v>
      </c>
      <c r="AS102" s="96">
        <f t="shared" si="80"/>
        <v>0</v>
      </c>
      <c r="AT102" s="95">
        <f t="shared" si="80"/>
        <v>0</v>
      </c>
      <c r="AU102" s="95">
        <f t="shared" si="80"/>
        <v>0</v>
      </c>
      <c r="AV102" s="96">
        <f t="shared" si="80"/>
        <v>0</v>
      </c>
      <c r="AW102" s="96">
        <f t="shared" si="80"/>
        <v>0</v>
      </c>
      <c r="AX102" s="95">
        <f t="shared" si="80"/>
        <v>0</v>
      </c>
      <c r="AY102" s="95">
        <f t="shared" si="80"/>
        <v>0</v>
      </c>
      <c r="AZ102" s="96">
        <f t="shared" si="80"/>
        <v>0</v>
      </c>
      <c r="BA102" s="96">
        <f t="shared" si="80"/>
        <v>0</v>
      </c>
      <c r="BB102" s="95">
        <f t="shared" si="80"/>
        <v>0</v>
      </c>
      <c r="BC102" s="95">
        <f t="shared" si="80"/>
        <v>0</v>
      </c>
      <c r="BD102" s="96">
        <f t="shared" si="80"/>
        <v>0</v>
      </c>
      <c r="BE102" s="96">
        <f t="shared" si="80"/>
        <v>0</v>
      </c>
      <c r="BF102" s="95">
        <f t="shared" si="80"/>
        <v>48138</v>
      </c>
      <c r="BG102" s="95">
        <f t="shared" si="80"/>
        <v>0</v>
      </c>
      <c r="BH102" s="96">
        <f t="shared" si="80"/>
        <v>55</v>
      </c>
      <c r="BI102" s="96">
        <f t="shared" si="80"/>
        <v>0</v>
      </c>
      <c r="BJ102" s="95">
        <f t="shared" si="80"/>
        <v>0</v>
      </c>
      <c r="BK102" s="95">
        <f t="shared" si="80"/>
        <v>0</v>
      </c>
      <c r="BL102" s="96">
        <f t="shared" si="80"/>
        <v>0</v>
      </c>
      <c r="BM102" s="96">
        <f t="shared" si="80"/>
        <v>0</v>
      </c>
      <c r="BN102" s="95">
        <f t="shared" si="80"/>
        <v>0</v>
      </c>
      <c r="BO102" s="95">
        <f t="shared" si="80"/>
        <v>0</v>
      </c>
      <c r="BP102" s="96">
        <f t="shared" si="80"/>
        <v>0</v>
      </c>
      <c r="BQ102" s="96">
        <f t="shared" si="80"/>
        <v>0</v>
      </c>
      <c r="BR102" s="95">
        <f t="shared" si="80"/>
        <v>0</v>
      </c>
      <c r="BS102" s="95">
        <f t="shared" si="80"/>
        <v>0</v>
      </c>
      <c r="BT102" s="96">
        <f t="shared" si="80"/>
        <v>0</v>
      </c>
      <c r="BU102" s="96">
        <f t="shared" si="80"/>
        <v>0</v>
      </c>
      <c r="BV102" s="95">
        <f t="shared" si="80"/>
        <v>0</v>
      </c>
      <c r="BW102" s="95">
        <f t="shared" si="80"/>
        <v>0</v>
      </c>
      <c r="BX102" s="96">
        <f t="shared" si="80"/>
        <v>0</v>
      </c>
      <c r="BY102" s="96">
        <f t="shared" si="80"/>
        <v>0</v>
      </c>
      <c r="BZ102" s="95">
        <f t="shared" si="80"/>
        <v>0</v>
      </c>
      <c r="CA102" s="95">
        <f t="shared" si="80"/>
        <v>0</v>
      </c>
      <c r="CB102" s="96">
        <f t="shared" si="80"/>
        <v>0</v>
      </c>
      <c r="CC102" s="96">
        <f t="shared" si="80"/>
        <v>0</v>
      </c>
      <c r="CD102" s="95">
        <f t="shared" si="80"/>
        <v>0</v>
      </c>
      <c r="CE102" s="95">
        <f t="shared" si="80"/>
        <v>0</v>
      </c>
      <c r="CF102" s="96">
        <f t="shared" si="80"/>
        <v>0</v>
      </c>
      <c r="CG102" s="96">
        <f t="shared" si="80"/>
        <v>0</v>
      </c>
      <c r="CH102" s="95">
        <f t="shared" si="80"/>
        <v>0</v>
      </c>
      <c r="CI102" s="95">
        <f t="shared" si="80"/>
        <v>0</v>
      </c>
      <c r="CJ102" s="96">
        <f t="shared" si="80"/>
        <v>55</v>
      </c>
      <c r="CK102" s="96">
        <f t="shared" si="80"/>
        <v>0</v>
      </c>
      <c r="CL102" s="95">
        <f t="shared" si="80"/>
        <v>89415</v>
      </c>
      <c r="CM102" s="95">
        <f t="shared" si="80"/>
        <v>0</v>
      </c>
      <c r="CN102" s="97"/>
      <c r="CO102" s="97"/>
      <c r="CP102" s="97"/>
      <c r="CQ102" s="97"/>
      <c r="CR102" s="97"/>
      <c r="CS102" s="97"/>
      <c r="CT102" s="91"/>
      <c r="CU102" s="92"/>
      <c r="CV102" s="92"/>
      <c r="CW102" s="91"/>
      <c r="CX102" s="91"/>
      <c r="CY102" s="92"/>
      <c r="CZ102" s="92"/>
      <c r="DA102" s="92"/>
      <c r="DB102" s="95"/>
      <c r="DC102" s="97"/>
      <c r="DD102" s="15"/>
    </row>
    <row r="103" spans="1:1477" s="6" customFormat="1" ht="24" customHeight="1" thickTop="1">
      <c r="B103" s="257" t="s">
        <v>37</v>
      </c>
      <c r="C103" s="258"/>
      <c r="D103" s="259"/>
      <c r="E103" s="110"/>
      <c r="F103" s="111"/>
      <c r="G103" s="112">
        <f t="shared" ref="G103:L103" si="81">SUM(G102,G97)</f>
        <v>5</v>
      </c>
      <c r="H103" s="112">
        <f t="shared" si="81"/>
        <v>11</v>
      </c>
      <c r="I103" s="112">
        <f t="shared" si="81"/>
        <v>5</v>
      </c>
      <c r="J103" s="112">
        <f t="shared" si="81"/>
        <v>1370</v>
      </c>
      <c r="K103" s="112">
        <f t="shared" si="81"/>
        <v>1671</v>
      </c>
      <c r="L103" s="112">
        <f t="shared" si="81"/>
        <v>1397</v>
      </c>
      <c r="M103" s="142">
        <f>IF(G103=0,0,N103/G103)</f>
        <v>1</v>
      </c>
      <c r="N103" s="112">
        <f t="shared" ref="N103:AC103" si="82">SUM(N102,N97)</f>
        <v>5</v>
      </c>
      <c r="O103" s="112">
        <f t="shared" si="82"/>
        <v>274</v>
      </c>
      <c r="P103" s="113">
        <f t="shared" si="82"/>
        <v>0</v>
      </c>
      <c r="Q103" s="113">
        <f t="shared" si="82"/>
        <v>0</v>
      </c>
      <c r="R103" s="112">
        <f t="shared" si="82"/>
        <v>301</v>
      </c>
      <c r="S103" s="112">
        <f t="shared" si="82"/>
        <v>0</v>
      </c>
      <c r="T103" s="114">
        <f t="shared" si="82"/>
        <v>10658308</v>
      </c>
      <c r="U103" s="114">
        <f t="shared" si="82"/>
        <v>247154</v>
      </c>
      <c r="V103" s="114">
        <f t="shared" si="82"/>
        <v>10411154</v>
      </c>
      <c r="W103" s="114">
        <f t="shared" si="82"/>
        <v>10763709</v>
      </c>
      <c r="X103" s="114">
        <f t="shared" si="82"/>
        <v>10483358</v>
      </c>
      <c r="Y103" s="114">
        <f t="shared" si="82"/>
        <v>0</v>
      </c>
      <c r="Z103" s="114">
        <f t="shared" si="82"/>
        <v>0</v>
      </c>
      <c r="AA103" s="114">
        <f t="shared" si="82"/>
        <v>0</v>
      </c>
      <c r="AB103" s="114">
        <f t="shared" si="82"/>
        <v>10483358</v>
      </c>
      <c r="AC103" s="114">
        <f t="shared" si="82"/>
        <v>10561448</v>
      </c>
      <c r="AD103" s="142">
        <f>IF(G103=0,0,AE103/G103)</f>
        <v>1</v>
      </c>
      <c r="AE103" s="144">
        <f t="shared" ref="AE103:CM103" si="83">SUM(AE102,AE97)</f>
        <v>5</v>
      </c>
      <c r="AF103" s="114">
        <f t="shared" si="83"/>
        <v>80904</v>
      </c>
      <c r="AG103" s="114">
        <f t="shared" si="83"/>
        <v>105400</v>
      </c>
      <c r="AH103" s="115">
        <f t="shared" si="83"/>
        <v>177</v>
      </c>
      <c r="AI103" s="115">
        <f t="shared" si="83"/>
        <v>69</v>
      </c>
      <c r="AJ103" s="115">
        <f t="shared" si="83"/>
        <v>0</v>
      </c>
      <c r="AK103" s="115">
        <f t="shared" si="83"/>
        <v>0</v>
      </c>
      <c r="AL103" s="114">
        <f t="shared" si="83"/>
        <v>46920</v>
      </c>
      <c r="AM103" s="114">
        <f t="shared" si="83"/>
        <v>0</v>
      </c>
      <c r="AN103" s="115">
        <f t="shared" si="83"/>
        <v>0</v>
      </c>
      <c r="AO103" s="115">
        <f t="shared" si="83"/>
        <v>0</v>
      </c>
      <c r="AP103" s="114">
        <f t="shared" si="83"/>
        <v>41276</v>
      </c>
      <c r="AQ103" s="114">
        <f t="shared" si="83"/>
        <v>0</v>
      </c>
      <c r="AR103" s="115">
        <f t="shared" si="83"/>
        <v>0</v>
      </c>
      <c r="AS103" s="115">
        <f t="shared" si="83"/>
        <v>0</v>
      </c>
      <c r="AT103" s="114">
        <f t="shared" si="83"/>
        <v>0</v>
      </c>
      <c r="AU103" s="114">
        <f t="shared" si="83"/>
        <v>0</v>
      </c>
      <c r="AV103" s="115">
        <f t="shared" si="83"/>
        <v>0</v>
      </c>
      <c r="AW103" s="115">
        <f t="shared" si="83"/>
        <v>0</v>
      </c>
      <c r="AX103" s="114">
        <f t="shared" si="83"/>
        <v>0</v>
      </c>
      <c r="AY103" s="114">
        <f t="shared" si="83"/>
        <v>0</v>
      </c>
      <c r="AZ103" s="115">
        <f t="shared" si="83"/>
        <v>0</v>
      </c>
      <c r="BA103" s="115">
        <f t="shared" si="83"/>
        <v>0</v>
      </c>
      <c r="BB103" s="114">
        <f t="shared" si="83"/>
        <v>0</v>
      </c>
      <c r="BC103" s="114">
        <f t="shared" si="83"/>
        <v>0</v>
      </c>
      <c r="BD103" s="115">
        <f t="shared" si="83"/>
        <v>0</v>
      </c>
      <c r="BE103" s="115">
        <f t="shared" si="83"/>
        <v>0</v>
      </c>
      <c r="BF103" s="114">
        <f t="shared" si="83"/>
        <v>65972</v>
      </c>
      <c r="BG103" s="114">
        <f t="shared" si="83"/>
        <v>0</v>
      </c>
      <c r="BH103" s="115">
        <f t="shared" si="83"/>
        <v>55</v>
      </c>
      <c r="BI103" s="115">
        <f t="shared" si="83"/>
        <v>0</v>
      </c>
      <c r="BJ103" s="114">
        <f t="shared" si="83"/>
        <v>0</v>
      </c>
      <c r="BK103" s="114">
        <f t="shared" si="83"/>
        <v>0</v>
      </c>
      <c r="BL103" s="115">
        <f t="shared" si="83"/>
        <v>0</v>
      </c>
      <c r="BM103" s="115">
        <f t="shared" si="83"/>
        <v>0</v>
      </c>
      <c r="BN103" s="114">
        <f t="shared" si="83"/>
        <v>0</v>
      </c>
      <c r="BO103" s="114">
        <f t="shared" si="83"/>
        <v>0</v>
      </c>
      <c r="BP103" s="115">
        <f t="shared" si="83"/>
        <v>0</v>
      </c>
      <c r="BQ103" s="115">
        <f t="shared" si="83"/>
        <v>0</v>
      </c>
      <c r="BR103" s="114">
        <f t="shared" si="83"/>
        <v>0</v>
      </c>
      <c r="BS103" s="114">
        <f t="shared" si="83"/>
        <v>0</v>
      </c>
      <c r="BT103" s="115">
        <f t="shared" si="83"/>
        <v>0</v>
      </c>
      <c r="BU103" s="115">
        <f t="shared" si="83"/>
        <v>0</v>
      </c>
      <c r="BV103" s="114">
        <f t="shared" si="83"/>
        <v>0</v>
      </c>
      <c r="BW103" s="114">
        <f t="shared" si="83"/>
        <v>0</v>
      </c>
      <c r="BX103" s="115">
        <f t="shared" si="83"/>
        <v>0</v>
      </c>
      <c r="BY103" s="115">
        <f t="shared" si="83"/>
        <v>0</v>
      </c>
      <c r="BZ103" s="114">
        <f t="shared" si="83"/>
        <v>0</v>
      </c>
      <c r="CA103" s="114">
        <f t="shared" si="83"/>
        <v>0</v>
      </c>
      <c r="CB103" s="115">
        <f t="shared" si="83"/>
        <v>0</v>
      </c>
      <c r="CC103" s="115">
        <f t="shared" si="83"/>
        <v>0</v>
      </c>
      <c r="CD103" s="114">
        <f t="shared" si="83"/>
        <v>0</v>
      </c>
      <c r="CE103" s="114">
        <f t="shared" si="83"/>
        <v>0</v>
      </c>
      <c r="CF103" s="115">
        <f t="shared" si="83"/>
        <v>0</v>
      </c>
      <c r="CG103" s="115">
        <f t="shared" si="83"/>
        <v>0</v>
      </c>
      <c r="CH103" s="114">
        <f t="shared" si="83"/>
        <v>0</v>
      </c>
      <c r="CI103" s="114">
        <f t="shared" si="83"/>
        <v>0</v>
      </c>
      <c r="CJ103" s="115">
        <f t="shared" si="83"/>
        <v>55</v>
      </c>
      <c r="CK103" s="115">
        <f t="shared" si="83"/>
        <v>0</v>
      </c>
      <c r="CL103" s="114">
        <f t="shared" si="83"/>
        <v>154169</v>
      </c>
      <c r="CM103" s="114">
        <f t="shared" si="83"/>
        <v>0</v>
      </c>
      <c r="CN103" s="116"/>
      <c r="CO103" s="116"/>
      <c r="CP103" s="116"/>
      <c r="CQ103" s="116"/>
      <c r="CR103" s="116"/>
      <c r="CS103" s="116"/>
      <c r="CT103" s="110"/>
      <c r="CU103" s="111"/>
      <c r="CV103" s="111"/>
      <c r="CW103" s="110"/>
      <c r="CX103" s="110"/>
      <c r="CY103" s="111"/>
      <c r="CZ103" s="111"/>
      <c r="DA103" s="111"/>
      <c r="DB103" s="114"/>
      <c r="DC103" s="116"/>
      <c r="DD103" s="116"/>
    </row>
    <row r="104" spans="1:1477" s="69" customFormat="1">
      <c r="B104" s="67" t="s">
        <v>6</v>
      </c>
      <c r="C104" s="67" t="s">
        <v>261</v>
      </c>
      <c r="D104" s="67" t="s">
        <v>262</v>
      </c>
      <c r="E104" s="68">
        <v>43523</v>
      </c>
      <c r="F104" s="67" t="s">
        <v>470</v>
      </c>
      <c r="G104" s="67" t="s">
        <v>477</v>
      </c>
      <c r="H104" s="187">
        <v>3</v>
      </c>
      <c r="I104" s="69">
        <v>6</v>
      </c>
      <c r="J104" s="69">
        <v>445</v>
      </c>
      <c r="K104" s="69">
        <v>671</v>
      </c>
      <c r="L104" s="69">
        <v>685</v>
      </c>
      <c r="M104" s="186">
        <f>IF(J104 = 0,0,(L104-AH104-AI104)/J104)</f>
        <v>1.2831460674157302</v>
      </c>
      <c r="N104" s="69">
        <f>IF(G104&lt;&gt;"",IF(M104&lt;=1.2,1,0),0)</f>
        <v>0</v>
      </c>
      <c r="O104" s="69">
        <v>-14</v>
      </c>
      <c r="P104" s="69">
        <v>14</v>
      </c>
      <c r="Q104" s="69">
        <v>0</v>
      </c>
      <c r="R104" s="69">
        <v>114</v>
      </c>
      <c r="S104" s="69">
        <v>112</v>
      </c>
      <c r="T104" s="190">
        <v>9277781</v>
      </c>
      <c r="U104" s="190">
        <v>90000</v>
      </c>
      <c r="V104" s="190">
        <v>9187781</v>
      </c>
      <c r="W104" s="190">
        <v>9481539</v>
      </c>
      <c r="X104" s="190">
        <v>10184938</v>
      </c>
      <c r="Y104" s="190">
        <v>0</v>
      </c>
      <c r="Z104" s="190">
        <v>0</v>
      </c>
      <c r="AA104" s="190">
        <v>0</v>
      </c>
      <c r="AB104" s="190">
        <v>10184938</v>
      </c>
      <c r="AC104" s="190">
        <v>10081240</v>
      </c>
      <c r="AD104" s="186">
        <f>IF(V104=0,0,AC104/V104)</f>
        <v>1.0972442638761197</v>
      </c>
      <c r="AE104" s="69">
        <f>IF(AD104 &lt;=1.1,1,0)</f>
        <v>1</v>
      </c>
      <c r="AF104" s="190">
        <v>-98504</v>
      </c>
      <c r="AG104" s="190">
        <v>203759</v>
      </c>
      <c r="AH104" s="69">
        <v>58</v>
      </c>
      <c r="AI104" s="69">
        <v>56</v>
      </c>
      <c r="AJ104" s="69">
        <v>0</v>
      </c>
      <c r="AK104" s="69">
        <v>21</v>
      </c>
      <c r="AL104" s="80">
        <v>283799</v>
      </c>
      <c r="AM104" s="80">
        <v>0</v>
      </c>
      <c r="AN104" s="69">
        <v>0</v>
      </c>
      <c r="AO104" s="69">
        <v>0</v>
      </c>
      <c r="AP104" s="80">
        <v>16679</v>
      </c>
      <c r="AQ104" s="80">
        <v>10786</v>
      </c>
      <c r="AR104" s="69">
        <v>0</v>
      </c>
      <c r="AS104" s="69">
        <v>0</v>
      </c>
      <c r="AT104" s="80">
        <v>0</v>
      </c>
      <c r="AU104" s="80">
        <v>0</v>
      </c>
      <c r="AV104" s="69">
        <v>0</v>
      </c>
      <c r="AW104" s="69">
        <v>0</v>
      </c>
      <c r="AX104" s="80">
        <v>0</v>
      </c>
      <c r="AY104" s="80">
        <v>0</v>
      </c>
      <c r="AZ104" s="69">
        <v>0</v>
      </c>
      <c r="BA104" s="69">
        <v>0</v>
      </c>
      <c r="BB104" s="80">
        <v>0</v>
      </c>
      <c r="BC104" s="80">
        <v>0</v>
      </c>
      <c r="BD104" s="69">
        <v>0</v>
      </c>
      <c r="BE104" s="69">
        <v>91</v>
      </c>
      <c r="BF104" s="80">
        <v>-96529</v>
      </c>
      <c r="BG104" s="80">
        <v>0</v>
      </c>
      <c r="BH104" s="69">
        <v>0</v>
      </c>
      <c r="BI104" s="69">
        <v>0</v>
      </c>
      <c r="BJ104" s="80">
        <v>12534</v>
      </c>
      <c r="BK104" s="80">
        <v>0</v>
      </c>
      <c r="BL104" s="69">
        <v>0</v>
      </c>
      <c r="BM104" s="69">
        <v>0</v>
      </c>
      <c r="BN104" s="80">
        <v>0</v>
      </c>
      <c r="BO104" s="80">
        <v>0</v>
      </c>
      <c r="BP104" s="69">
        <v>0</v>
      </c>
      <c r="BQ104" s="69">
        <v>0</v>
      </c>
      <c r="BR104" s="80">
        <v>0</v>
      </c>
      <c r="BS104" s="80">
        <v>0</v>
      </c>
      <c r="BT104" s="69">
        <v>0</v>
      </c>
      <c r="BU104" s="69">
        <v>0</v>
      </c>
      <c r="BV104" s="80">
        <v>0</v>
      </c>
      <c r="BW104" s="80">
        <v>0</v>
      </c>
      <c r="BX104" s="69">
        <v>0</v>
      </c>
      <c r="BY104" s="69">
        <v>0</v>
      </c>
      <c r="BZ104" s="80">
        <v>0</v>
      </c>
      <c r="CA104" s="80">
        <v>0</v>
      </c>
      <c r="CB104" s="69">
        <v>0</v>
      </c>
      <c r="CC104" s="69">
        <v>0</v>
      </c>
      <c r="CD104" s="80">
        <v>0</v>
      </c>
      <c r="CE104" s="80">
        <v>0</v>
      </c>
      <c r="CF104" s="69">
        <v>0</v>
      </c>
      <c r="CG104" s="69">
        <v>0</v>
      </c>
      <c r="CH104" s="80">
        <v>0</v>
      </c>
      <c r="CI104" s="80">
        <v>0</v>
      </c>
      <c r="CJ104" s="69">
        <v>0</v>
      </c>
      <c r="CK104" s="69">
        <v>112</v>
      </c>
      <c r="CL104" s="80">
        <v>216484</v>
      </c>
      <c r="CM104" s="80">
        <v>10786</v>
      </c>
      <c r="CN104" s="67" t="s">
        <v>447</v>
      </c>
      <c r="CO104" s="67" t="s">
        <v>448</v>
      </c>
      <c r="CP104" s="67" t="s">
        <v>318</v>
      </c>
      <c r="CQ104" s="67" t="s">
        <v>318</v>
      </c>
      <c r="CR104" s="67" t="s">
        <v>318</v>
      </c>
      <c r="CS104" s="67" t="s">
        <v>318</v>
      </c>
      <c r="CT104" s="68">
        <v>45166</v>
      </c>
      <c r="CU104" s="67" t="s">
        <v>466</v>
      </c>
      <c r="CV104" s="67" t="s">
        <v>467</v>
      </c>
      <c r="CW104" s="68" t="s">
        <v>168</v>
      </c>
      <c r="CX104" s="68">
        <v>44372</v>
      </c>
      <c r="CY104" s="67" t="s">
        <v>464</v>
      </c>
      <c r="CZ104" s="67" t="s">
        <v>469</v>
      </c>
      <c r="DA104" s="67" t="s">
        <v>502</v>
      </c>
      <c r="DB104" s="81">
        <v>9500000</v>
      </c>
      <c r="DC104" s="69" t="s">
        <v>402</v>
      </c>
      <c r="DD104" s="67" t="s">
        <v>403</v>
      </c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</row>
    <row r="105" spans="1:1477" s="69" customFormat="1">
      <c r="B105" s="67" t="s">
        <v>6</v>
      </c>
      <c r="C105" s="67" t="s">
        <v>307</v>
      </c>
      <c r="D105" s="67" t="s">
        <v>308</v>
      </c>
      <c r="E105" s="68">
        <v>43950</v>
      </c>
      <c r="F105" s="67" t="s">
        <v>464</v>
      </c>
      <c r="G105" s="67" t="s">
        <v>465</v>
      </c>
      <c r="H105" s="187">
        <v>1</v>
      </c>
      <c r="I105" s="69">
        <v>1</v>
      </c>
      <c r="J105" s="69">
        <v>170</v>
      </c>
      <c r="K105" s="69">
        <v>178</v>
      </c>
      <c r="L105" s="69">
        <v>550</v>
      </c>
      <c r="M105" s="186">
        <f t="shared" ref="M105:M107" si="84">IF(J105 = 0,0,(L105-AH105-AI105)/J105)</f>
        <v>3.1882352941176473</v>
      </c>
      <c r="N105" s="69">
        <f t="shared" ref="N105:N107" si="85">IF(G105&lt;&gt;"",IF(M105&lt;=1.2,1,0),0)</f>
        <v>0</v>
      </c>
      <c r="O105" s="69">
        <v>-372</v>
      </c>
      <c r="P105" s="69">
        <v>372</v>
      </c>
      <c r="Q105" s="69">
        <v>0</v>
      </c>
      <c r="R105" s="69">
        <v>8</v>
      </c>
      <c r="S105" s="69">
        <v>0</v>
      </c>
      <c r="T105" s="190">
        <v>698558</v>
      </c>
      <c r="U105" s="190">
        <v>34000</v>
      </c>
      <c r="V105" s="190">
        <v>664558</v>
      </c>
      <c r="W105" s="190">
        <v>698558</v>
      </c>
      <c r="X105" s="190">
        <v>557380</v>
      </c>
      <c r="Y105" s="190">
        <v>0</v>
      </c>
      <c r="Z105" s="190">
        <v>0</v>
      </c>
      <c r="AA105" s="190">
        <v>0</v>
      </c>
      <c r="AB105" s="190">
        <v>557380</v>
      </c>
      <c r="AC105" s="190">
        <v>531562</v>
      </c>
      <c r="AD105" s="186">
        <f t="shared" ref="AD105:AD107" si="86">IF(V105=0,0,AC105/V105)</f>
        <v>0.7998729982936027</v>
      </c>
      <c r="AE105" s="69">
        <f t="shared" ref="AE105:AE107" si="87">IF(AD105 &lt;=1.1,1,0)</f>
        <v>1</v>
      </c>
      <c r="AF105" s="190">
        <v>-25818</v>
      </c>
      <c r="AG105" s="190">
        <v>0</v>
      </c>
      <c r="AH105" s="69">
        <v>1</v>
      </c>
      <c r="AI105" s="69">
        <v>7</v>
      </c>
      <c r="AJ105" s="69">
        <v>0</v>
      </c>
      <c r="AK105" s="69">
        <v>0</v>
      </c>
      <c r="AL105" s="80">
        <v>0</v>
      </c>
      <c r="AM105" s="80">
        <v>0</v>
      </c>
      <c r="AN105" s="69">
        <v>0</v>
      </c>
      <c r="AO105" s="69">
        <v>0</v>
      </c>
      <c r="AP105" s="80">
        <v>0</v>
      </c>
      <c r="AQ105" s="80">
        <v>0</v>
      </c>
      <c r="AR105" s="69">
        <v>0</v>
      </c>
      <c r="AS105" s="69">
        <v>0</v>
      </c>
      <c r="AT105" s="80">
        <v>0</v>
      </c>
      <c r="AU105" s="80">
        <v>0</v>
      </c>
      <c r="AV105" s="69">
        <v>0</v>
      </c>
      <c r="AW105" s="69">
        <v>0</v>
      </c>
      <c r="AX105" s="80">
        <v>0</v>
      </c>
      <c r="AY105" s="80">
        <v>0</v>
      </c>
      <c r="AZ105" s="69">
        <v>0</v>
      </c>
      <c r="BA105" s="69">
        <v>0</v>
      </c>
      <c r="BB105" s="80">
        <v>0</v>
      </c>
      <c r="BC105" s="80">
        <v>0</v>
      </c>
      <c r="BD105" s="69">
        <v>0</v>
      </c>
      <c r="BE105" s="69">
        <v>0</v>
      </c>
      <c r="BF105" s="80">
        <v>12642</v>
      </c>
      <c r="BG105" s="80">
        <v>0</v>
      </c>
      <c r="BH105" s="69">
        <v>0</v>
      </c>
      <c r="BI105" s="69">
        <v>0</v>
      </c>
      <c r="BJ105" s="80">
        <v>0</v>
      </c>
      <c r="BK105" s="80">
        <v>0</v>
      </c>
      <c r="BL105" s="69">
        <v>0</v>
      </c>
      <c r="BM105" s="69">
        <v>0</v>
      </c>
      <c r="BN105" s="80">
        <v>0</v>
      </c>
      <c r="BO105" s="80">
        <v>0</v>
      </c>
      <c r="BP105" s="69">
        <v>0</v>
      </c>
      <c r="BQ105" s="69">
        <v>0</v>
      </c>
      <c r="BR105" s="80">
        <v>0</v>
      </c>
      <c r="BS105" s="80">
        <v>0</v>
      </c>
      <c r="BT105" s="69">
        <v>0</v>
      </c>
      <c r="BU105" s="69">
        <v>0</v>
      </c>
      <c r="BV105" s="80">
        <v>0</v>
      </c>
      <c r="BW105" s="80">
        <v>0</v>
      </c>
      <c r="BX105" s="69">
        <v>0</v>
      </c>
      <c r="BY105" s="69">
        <v>0</v>
      </c>
      <c r="BZ105" s="80">
        <v>0</v>
      </c>
      <c r="CA105" s="80">
        <v>0</v>
      </c>
      <c r="CB105" s="69">
        <v>0</v>
      </c>
      <c r="CC105" s="69">
        <v>0</v>
      </c>
      <c r="CD105" s="80">
        <v>0</v>
      </c>
      <c r="CE105" s="80">
        <v>0</v>
      </c>
      <c r="CF105" s="69">
        <v>0</v>
      </c>
      <c r="CG105" s="69">
        <v>0</v>
      </c>
      <c r="CH105" s="80">
        <v>0</v>
      </c>
      <c r="CI105" s="80">
        <v>0</v>
      </c>
      <c r="CJ105" s="69">
        <v>0</v>
      </c>
      <c r="CK105" s="69">
        <v>0</v>
      </c>
      <c r="CL105" s="80">
        <v>12642</v>
      </c>
      <c r="CM105" s="80">
        <v>0</v>
      </c>
      <c r="CN105" s="67" t="s">
        <v>334</v>
      </c>
      <c r="CO105" s="67" t="s">
        <v>335</v>
      </c>
      <c r="CP105" s="67" t="s">
        <v>318</v>
      </c>
      <c r="CQ105" s="67" t="s">
        <v>318</v>
      </c>
      <c r="CR105" s="67" t="s">
        <v>318</v>
      </c>
      <c r="CS105" s="67" t="s">
        <v>318</v>
      </c>
      <c r="CT105" s="68">
        <v>45138</v>
      </c>
      <c r="CU105" s="67" t="s">
        <v>466</v>
      </c>
      <c r="CV105" s="67" t="s">
        <v>467</v>
      </c>
      <c r="CW105" s="68" t="s">
        <v>168</v>
      </c>
      <c r="CX105" s="68">
        <v>44749</v>
      </c>
      <c r="CY105" s="67" t="s">
        <v>466</v>
      </c>
      <c r="CZ105" s="67" t="s">
        <v>468</v>
      </c>
      <c r="DA105" s="67" t="s">
        <v>503</v>
      </c>
      <c r="DB105" s="81">
        <v>691075.3</v>
      </c>
      <c r="DD105" s="67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</row>
    <row r="106" spans="1:1477" s="69" customFormat="1">
      <c r="B106" s="67" t="s">
        <v>6</v>
      </c>
      <c r="C106" s="67" t="s">
        <v>263</v>
      </c>
      <c r="D106" s="67" t="s">
        <v>264</v>
      </c>
      <c r="E106" s="68">
        <v>44223</v>
      </c>
      <c r="F106" s="67" t="s">
        <v>470</v>
      </c>
      <c r="G106" s="67" t="s">
        <v>469</v>
      </c>
      <c r="H106" s="187">
        <v>1</v>
      </c>
      <c r="I106" s="69">
        <v>3</v>
      </c>
      <c r="J106" s="69">
        <v>498</v>
      </c>
      <c r="K106" s="69">
        <v>556</v>
      </c>
      <c r="L106" s="69">
        <v>514</v>
      </c>
      <c r="M106" s="186">
        <f t="shared" si="84"/>
        <v>0.8775100401606426</v>
      </c>
      <c r="N106" s="69">
        <f t="shared" si="85"/>
        <v>1</v>
      </c>
      <c r="O106" s="69">
        <v>42</v>
      </c>
      <c r="P106" s="69">
        <v>0</v>
      </c>
      <c r="Q106" s="69">
        <v>0</v>
      </c>
      <c r="R106" s="69">
        <v>77</v>
      </c>
      <c r="S106" s="69">
        <v>-19</v>
      </c>
      <c r="T106" s="190">
        <v>9161461</v>
      </c>
      <c r="U106" s="190">
        <v>85000</v>
      </c>
      <c r="V106" s="190">
        <v>9076461</v>
      </c>
      <c r="W106" s="190">
        <v>9416662</v>
      </c>
      <c r="X106" s="190">
        <v>9386983</v>
      </c>
      <c r="Y106" s="190">
        <v>0</v>
      </c>
      <c r="Z106" s="190">
        <v>0</v>
      </c>
      <c r="AA106" s="190">
        <v>0</v>
      </c>
      <c r="AB106" s="190">
        <v>9386983</v>
      </c>
      <c r="AC106" s="190">
        <v>9736387</v>
      </c>
      <c r="AD106" s="186">
        <f t="shared" si="86"/>
        <v>1.0727074131646686</v>
      </c>
      <c r="AE106" s="69">
        <f t="shared" si="87"/>
        <v>1</v>
      </c>
      <c r="AF106" s="190">
        <v>388067</v>
      </c>
      <c r="AG106" s="190">
        <v>255200</v>
      </c>
      <c r="AH106" s="69">
        <v>53</v>
      </c>
      <c r="AI106" s="69">
        <v>24</v>
      </c>
      <c r="AJ106" s="69">
        <v>0</v>
      </c>
      <c r="AK106" s="69">
        <v>0</v>
      </c>
      <c r="AL106" s="80">
        <v>337633</v>
      </c>
      <c r="AM106" s="80">
        <v>0</v>
      </c>
      <c r="AN106" s="69">
        <v>0</v>
      </c>
      <c r="AO106" s="69">
        <v>0</v>
      </c>
      <c r="AP106" s="80">
        <v>90042</v>
      </c>
      <c r="AQ106" s="80">
        <v>0</v>
      </c>
      <c r="AR106" s="69">
        <v>0</v>
      </c>
      <c r="AS106" s="69">
        <v>0</v>
      </c>
      <c r="AT106" s="80">
        <v>0</v>
      </c>
      <c r="AU106" s="80">
        <v>0</v>
      </c>
      <c r="AV106" s="69">
        <v>0</v>
      </c>
      <c r="AW106" s="69">
        <v>0</v>
      </c>
      <c r="AX106" s="80">
        <v>0</v>
      </c>
      <c r="AY106" s="80">
        <v>0</v>
      </c>
      <c r="AZ106" s="69">
        <v>0</v>
      </c>
      <c r="BA106" s="69">
        <v>0</v>
      </c>
      <c r="BB106" s="80">
        <v>0</v>
      </c>
      <c r="BC106" s="80">
        <v>0</v>
      </c>
      <c r="BD106" s="69">
        <v>0</v>
      </c>
      <c r="BE106" s="69">
        <v>0</v>
      </c>
      <c r="BF106" s="80">
        <v>0</v>
      </c>
      <c r="BG106" s="80">
        <v>0</v>
      </c>
      <c r="BH106" s="69">
        <v>0</v>
      </c>
      <c r="BI106" s="69">
        <v>0</v>
      </c>
      <c r="BJ106" s="80">
        <v>2119</v>
      </c>
      <c r="BK106" s="80">
        <v>0</v>
      </c>
      <c r="BL106" s="69">
        <v>0</v>
      </c>
      <c r="BM106" s="69">
        <v>0</v>
      </c>
      <c r="BN106" s="80">
        <v>0</v>
      </c>
      <c r="BO106" s="80">
        <v>0</v>
      </c>
      <c r="BP106" s="69">
        <v>0</v>
      </c>
      <c r="BQ106" s="69">
        <v>0</v>
      </c>
      <c r="BR106" s="80">
        <v>0</v>
      </c>
      <c r="BS106" s="80">
        <v>0</v>
      </c>
      <c r="BT106" s="69">
        <v>0</v>
      </c>
      <c r="BU106" s="69">
        <v>0</v>
      </c>
      <c r="BV106" s="80">
        <v>0</v>
      </c>
      <c r="BW106" s="80">
        <v>0</v>
      </c>
      <c r="BX106" s="69">
        <v>0</v>
      </c>
      <c r="BY106" s="69">
        <v>0</v>
      </c>
      <c r="BZ106" s="80">
        <v>0</v>
      </c>
      <c r="CA106" s="80">
        <v>0</v>
      </c>
      <c r="CB106" s="69">
        <v>0</v>
      </c>
      <c r="CC106" s="69">
        <v>0</v>
      </c>
      <c r="CD106" s="80">
        <v>0</v>
      </c>
      <c r="CE106" s="80">
        <v>0</v>
      </c>
      <c r="CF106" s="69">
        <v>0</v>
      </c>
      <c r="CG106" s="69">
        <v>-19</v>
      </c>
      <c r="CH106" s="80">
        <v>-105466</v>
      </c>
      <c r="CI106" s="80">
        <v>0</v>
      </c>
      <c r="CJ106" s="69">
        <v>0</v>
      </c>
      <c r="CK106" s="69">
        <v>-19</v>
      </c>
      <c r="CL106" s="80">
        <v>324328</v>
      </c>
      <c r="CM106" s="80">
        <v>0</v>
      </c>
      <c r="CN106" s="67" t="s">
        <v>348</v>
      </c>
      <c r="CO106" s="67" t="s">
        <v>349</v>
      </c>
      <c r="CP106" s="67" t="s">
        <v>318</v>
      </c>
      <c r="CQ106" s="67" t="s">
        <v>318</v>
      </c>
      <c r="CR106" s="67" t="s">
        <v>318</v>
      </c>
      <c r="CS106" s="67" t="s">
        <v>318</v>
      </c>
      <c r="CT106" s="68">
        <v>45120</v>
      </c>
      <c r="CU106" s="67" t="s">
        <v>466</v>
      </c>
      <c r="CV106" s="67" t="s">
        <v>467</v>
      </c>
      <c r="CW106" s="68" t="s">
        <v>168</v>
      </c>
      <c r="CX106" s="68">
        <v>44897</v>
      </c>
      <c r="CY106" s="67" t="s">
        <v>471</v>
      </c>
      <c r="CZ106" s="67" t="s">
        <v>468</v>
      </c>
      <c r="DA106" s="67" t="s">
        <v>504</v>
      </c>
      <c r="DB106" s="81">
        <v>9040000</v>
      </c>
      <c r="DD106" s="67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</row>
    <row r="107" spans="1:1477" s="69" customFormat="1">
      <c r="B107" s="67" t="s">
        <v>6</v>
      </c>
      <c r="C107" s="67" t="s">
        <v>449</v>
      </c>
      <c r="D107" s="67" t="s">
        <v>505</v>
      </c>
      <c r="E107" s="68">
        <v>44706</v>
      </c>
      <c r="F107" s="67" t="s">
        <v>464</v>
      </c>
      <c r="G107" s="67" t="s">
        <v>472</v>
      </c>
      <c r="H107" s="187">
        <v>1</v>
      </c>
      <c r="I107" s="69">
        <v>0</v>
      </c>
      <c r="J107" s="69">
        <v>120</v>
      </c>
      <c r="K107" s="69">
        <v>127</v>
      </c>
      <c r="L107" s="69">
        <v>127</v>
      </c>
      <c r="M107" s="186">
        <f t="shared" si="84"/>
        <v>1</v>
      </c>
      <c r="N107" s="69">
        <f t="shared" si="85"/>
        <v>1</v>
      </c>
      <c r="O107" s="69">
        <v>0</v>
      </c>
      <c r="P107" s="69">
        <v>0</v>
      </c>
      <c r="Q107" s="69">
        <v>0</v>
      </c>
      <c r="R107" s="69">
        <v>7</v>
      </c>
      <c r="S107" s="69">
        <v>0</v>
      </c>
      <c r="T107" s="190">
        <v>1340863</v>
      </c>
      <c r="U107" s="190">
        <v>50000</v>
      </c>
      <c r="V107" s="190">
        <v>1290863</v>
      </c>
      <c r="W107" s="190">
        <v>1340863</v>
      </c>
      <c r="X107" s="190">
        <v>1268582</v>
      </c>
      <c r="Y107" s="190">
        <v>0</v>
      </c>
      <c r="Z107" s="190">
        <v>0</v>
      </c>
      <c r="AA107" s="190">
        <v>0</v>
      </c>
      <c r="AB107" s="190">
        <v>1268582</v>
      </c>
      <c r="AC107" s="190">
        <v>1256582</v>
      </c>
      <c r="AD107" s="186">
        <f t="shared" si="86"/>
        <v>0.97344334758994566</v>
      </c>
      <c r="AE107" s="69">
        <f t="shared" si="87"/>
        <v>1</v>
      </c>
      <c r="AF107" s="190">
        <v>-12000</v>
      </c>
      <c r="AG107" s="190">
        <v>0</v>
      </c>
      <c r="AH107" s="69">
        <v>6</v>
      </c>
      <c r="AI107" s="69">
        <v>1</v>
      </c>
      <c r="AJ107" s="69">
        <v>0</v>
      </c>
      <c r="AK107" s="69">
        <v>0</v>
      </c>
      <c r="AL107" s="80">
        <v>0</v>
      </c>
      <c r="AM107" s="80">
        <v>0</v>
      </c>
      <c r="AN107" s="69">
        <v>0</v>
      </c>
      <c r="AO107" s="69">
        <v>0</v>
      </c>
      <c r="AP107" s="80">
        <v>0</v>
      </c>
      <c r="AQ107" s="80">
        <v>0</v>
      </c>
      <c r="AR107" s="69">
        <v>0</v>
      </c>
      <c r="AS107" s="69">
        <v>0</v>
      </c>
      <c r="AT107" s="80">
        <v>0</v>
      </c>
      <c r="AU107" s="80">
        <v>0</v>
      </c>
      <c r="AV107" s="69">
        <v>0</v>
      </c>
      <c r="AW107" s="69">
        <v>0</v>
      </c>
      <c r="AX107" s="80">
        <v>0</v>
      </c>
      <c r="AY107" s="80">
        <v>0</v>
      </c>
      <c r="AZ107" s="69">
        <v>0</v>
      </c>
      <c r="BA107" s="69">
        <v>0</v>
      </c>
      <c r="BB107" s="80">
        <v>0</v>
      </c>
      <c r="BC107" s="80">
        <v>0</v>
      </c>
      <c r="BD107" s="69">
        <v>0</v>
      </c>
      <c r="BE107" s="69">
        <v>0</v>
      </c>
      <c r="BF107" s="80">
        <v>0</v>
      </c>
      <c r="BG107" s="80">
        <v>0</v>
      </c>
      <c r="BH107" s="69">
        <v>0</v>
      </c>
      <c r="BI107" s="69">
        <v>0</v>
      </c>
      <c r="BJ107" s="80">
        <v>0</v>
      </c>
      <c r="BK107" s="80">
        <v>0</v>
      </c>
      <c r="BL107" s="69">
        <v>0</v>
      </c>
      <c r="BM107" s="69">
        <v>0</v>
      </c>
      <c r="BN107" s="80">
        <v>0</v>
      </c>
      <c r="BO107" s="80">
        <v>0</v>
      </c>
      <c r="BP107" s="69">
        <v>0</v>
      </c>
      <c r="BQ107" s="69">
        <v>0</v>
      </c>
      <c r="BR107" s="80">
        <v>0</v>
      </c>
      <c r="BS107" s="80">
        <v>0</v>
      </c>
      <c r="BT107" s="69">
        <v>0</v>
      </c>
      <c r="BU107" s="69">
        <v>0</v>
      </c>
      <c r="BV107" s="80">
        <v>0</v>
      </c>
      <c r="BW107" s="80">
        <v>0</v>
      </c>
      <c r="BX107" s="69">
        <v>0</v>
      </c>
      <c r="BY107" s="69">
        <v>0</v>
      </c>
      <c r="BZ107" s="80">
        <v>0</v>
      </c>
      <c r="CA107" s="80">
        <v>0</v>
      </c>
      <c r="CB107" s="69">
        <v>0</v>
      </c>
      <c r="CC107" s="69">
        <v>0</v>
      </c>
      <c r="CD107" s="80">
        <v>0</v>
      </c>
      <c r="CE107" s="80">
        <v>0</v>
      </c>
      <c r="CF107" s="69">
        <v>0</v>
      </c>
      <c r="CG107" s="69">
        <v>0</v>
      </c>
      <c r="CH107" s="80">
        <v>0</v>
      </c>
      <c r="CI107" s="80">
        <v>0</v>
      </c>
      <c r="CJ107" s="69">
        <v>0</v>
      </c>
      <c r="CK107" s="69">
        <v>0</v>
      </c>
      <c r="CL107" s="80">
        <v>0</v>
      </c>
      <c r="CM107" s="80">
        <v>0</v>
      </c>
      <c r="CN107" s="67" t="s">
        <v>336</v>
      </c>
      <c r="CO107" s="67" t="s">
        <v>337</v>
      </c>
      <c r="CP107" s="67" t="s">
        <v>318</v>
      </c>
      <c r="CQ107" s="67" t="s">
        <v>318</v>
      </c>
      <c r="CR107" s="67" t="s">
        <v>318</v>
      </c>
      <c r="CS107" s="67" t="s">
        <v>318</v>
      </c>
      <c r="CT107" s="68">
        <v>45134</v>
      </c>
      <c r="CU107" s="67" t="s">
        <v>466</v>
      </c>
      <c r="CV107" s="67" t="s">
        <v>467</v>
      </c>
      <c r="CW107" s="68" t="s">
        <v>168</v>
      </c>
      <c r="CX107" s="68">
        <v>45068</v>
      </c>
      <c r="CY107" s="67" t="s">
        <v>464</v>
      </c>
      <c r="CZ107" s="67" t="s">
        <v>468</v>
      </c>
      <c r="DA107" s="67" t="s">
        <v>502</v>
      </c>
      <c r="DB107" s="81">
        <v>2027300</v>
      </c>
      <c r="DD107" s="6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</row>
    <row r="108" spans="1:1477" s="103" customFormat="1" ht="12.75" thickBot="1">
      <c r="A108" s="130"/>
      <c r="B108" s="104"/>
      <c r="C108" s="104"/>
      <c r="D108" s="104"/>
      <c r="E108" s="68"/>
      <c r="F108" s="104"/>
      <c r="G108" s="104"/>
      <c r="H108" s="187"/>
      <c r="I108" s="105"/>
      <c r="J108" s="105"/>
      <c r="K108" s="105"/>
      <c r="L108" s="105"/>
      <c r="M108" s="140"/>
      <c r="N108" s="69"/>
      <c r="O108" s="105"/>
      <c r="P108" s="105"/>
      <c r="Q108" s="105"/>
      <c r="R108" s="105"/>
      <c r="S108" s="105"/>
      <c r="T108" s="106"/>
      <c r="U108" s="106"/>
      <c r="V108" s="106"/>
      <c r="W108" s="106"/>
      <c r="X108" s="106"/>
      <c r="Y108" s="190"/>
      <c r="Z108" s="190"/>
      <c r="AA108" s="190"/>
      <c r="AB108" s="190"/>
      <c r="AC108" s="190"/>
      <c r="AD108" s="140"/>
      <c r="AE108" s="69"/>
      <c r="AF108" s="190"/>
      <c r="AG108" s="190"/>
      <c r="AH108" s="105"/>
      <c r="AI108" s="105"/>
      <c r="AJ108" s="107"/>
      <c r="AK108" s="107"/>
      <c r="AL108" s="80"/>
      <c r="AM108" s="80"/>
      <c r="AN108" s="107"/>
      <c r="AO108" s="107"/>
      <c r="AP108" s="80"/>
      <c r="AQ108" s="80"/>
      <c r="AR108" s="107"/>
      <c r="AS108" s="107"/>
      <c r="AT108" s="80"/>
      <c r="AU108" s="80"/>
      <c r="AV108" s="107"/>
      <c r="AW108" s="107"/>
      <c r="AX108" s="80"/>
      <c r="AY108" s="80"/>
      <c r="AZ108" s="107"/>
      <c r="BA108" s="107"/>
      <c r="BB108" s="80"/>
      <c r="BC108" s="80"/>
      <c r="BD108" s="107"/>
      <c r="BE108" s="107"/>
      <c r="BF108" s="80"/>
      <c r="BG108" s="80"/>
      <c r="BH108" s="107"/>
      <c r="BI108" s="107"/>
      <c r="BJ108" s="80"/>
      <c r="BK108" s="80"/>
      <c r="BL108" s="107"/>
      <c r="BM108" s="107"/>
      <c r="BN108" s="80"/>
      <c r="BO108" s="80"/>
      <c r="BP108" s="107"/>
      <c r="BQ108" s="107"/>
      <c r="BR108" s="80"/>
      <c r="BS108" s="80"/>
      <c r="BT108" s="107"/>
      <c r="BU108" s="107"/>
      <c r="BV108" s="80"/>
      <c r="BW108" s="80"/>
      <c r="BX108" s="107"/>
      <c r="BY108" s="107"/>
      <c r="BZ108" s="80"/>
      <c r="CA108" s="80"/>
      <c r="CB108" s="107"/>
      <c r="CC108" s="107"/>
      <c r="CD108" s="80"/>
      <c r="CE108" s="80"/>
      <c r="CF108" s="107"/>
      <c r="CG108" s="107"/>
      <c r="CH108" s="80"/>
      <c r="CI108" s="80"/>
      <c r="CJ108" s="107"/>
      <c r="CK108" s="107"/>
      <c r="CL108" s="80"/>
      <c r="CM108" s="80"/>
      <c r="CN108" s="108"/>
      <c r="CO108" s="108"/>
      <c r="CP108" s="108"/>
      <c r="CQ108" s="108"/>
      <c r="CR108" s="108"/>
      <c r="CS108" s="108"/>
      <c r="CT108" s="68"/>
      <c r="CU108" s="104"/>
      <c r="CV108" s="104"/>
      <c r="CW108" s="68"/>
      <c r="CX108" s="68"/>
      <c r="CY108" s="104"/>
      <c r="CZ108" s="104"/>
      <c r="DA108" s="104"/>
      <c r="DB108" s="106"/>
      <c r="DC108" s="105"/>
      <c r="DD108" s="212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  <c r="ALU108" s="5"/>
      <c r="ALV108" s="5"/>
      <c r="ALW108" s="5"/>
      <c r="ALX108" s="5"/>
      <c r="ALY108" s="5"/>
      <c r="ALZ108" s="5"/>
      <c r="AMA108" s="5"/>
      <c r="AMB108" s="5"/>
      <c r="AMC108" s="5"/>
      <c r="AMD108" s="5"/>
      <c r="AME108" s="5"/>
      <c r="AMF108" s="5"/>
      <c r="AMG108" s="5"/>
      <c r="AMH108" s="5"/>
      <c r="AMI108" s="5"/>
      <c r="AMJ108" s="5"/>
      <c r="AMK108" s="5"/>
      <c r="AML108" s="5"/>
      <c r="AMM108" s="5"/>
      <c r="AMN108" s="5"/>
      <c r="AMO108" s="5"/>
      <c r="AMP108" s="5"/>
      <c r="AMQ108" s="5"/>
      <c r="AMR108" s="5"/>
      <c r="AMS108" s="5"/>
      <c r="AMT108" s="5"/>
      <c r="AMU108" s="5"/>
      <c r="AMV108" s="5"/>
      <c r="AMW108" s="5"/>
      <c r="AMX108" s="5"/>
      <c r="AMY108" s="5"/>
      <c r="AMZ108" s="5"/>
      <c r="ANA108" s="5"/>
      <c r="ANB108" s="5"/>
      <c r="ANC108" s="5"/>
      <c r="AND108" s="5"/>
      <c r="ANE108" s="5"/>
      <c r="ANF108" s="5"/>
      <c r="ANG108" s="5"/>
      <c r="ANH108" s="5"/>
      <c r="ANI108" s="5"/>
      <c r="ANJ108" s="5"/>
      <c r="ANK108" s="5"/>
      <c r="ANL108" s="5"/>
      <c r="ANM108" s="5"/>
      <c r="ANN108" s="5"/>
      <c r="ANO108" s="5"/>
      <c r="ANP108" s="5"/>
      <c r="ANQ108" s="5"/>
      <c r="ANR108" s="5"/>
      <c r="ANS108" s="5"/>
      <c r="ANT108" s="5"/>
      <c r="ANU108" s="5"/>
      <c r="ANV108" s="5"/>
      <c r="ANW108" s="5"/>
      <c r="ANX108" s="5"/>
      <c r="ANY108" s="5"/>
      <c r="ANZ108" s="5"/>
      <c r="AOA108" s="5"/>
      <c r="AOB108" s="5"/>
      <c r="AOC108" s="5"/>
      <c r="AOD108" s="5"/>
      <c r="AOE108" s="5"/>
      <c r="AOF108" s="5"/>
      <c r="AOG108" s="5"/>
      <c r="AOH108" s="5"/>
      <c r="AOI108" s="5"/>
      <c r="AOJ108" s="5"/>
      <c r="AOK108" s="5"/>
      <c r="AOL108" s="5"/>
      <c r="AOM108" s="5"/>
      <c r="AON108" s="5"/>
      <c r="AOO108" s="5"/>
      <c r="AOP108" s="5"/>
      <c r="AOQ108" s="5"/>
      <c r="AOR108" s="5"/>
      <c r="AOS108" s="5"/>
      <c r="AOT108" s="5"/>
      <c r="AOU108" s="5"/>
      <c r="AOV108" s="5"/>
      <c r="AOW108" s="5"/>
      <c r="AOX108" s="5"/>
      <c r="AOY108" s="5"/>
      <c r="AOZ108" s="5"/>
      <c r="APA108" s="5"/>
      <c r="APB108" s="5"/>
      <c r="APC108" s="5"/>
      <c r="APD108" s="5"/>
      <c r="APE108" s="5"/>
      <c r="APF108" s="5"/>
      <c r="APG108" s="5"/>
      <c r="APH108" s="5"/>
      <c r="API108" s="5"/>
      <c r="APJ108" s="5"/>
      <c r="APK108" s="5"/>
      <c r="APL108" s="5"/>
      <c r="APM108" s="5"/>
      <c r="APN108" s="5"/>
      <c r="APO108" s="5"/>
      <c r="APP108" s="5"/>
      <c r="APQ108" s="5"/>
      <c r="APR108" s="5"/>
      <c r="APS108" s="5"/>
      <c r="APT108" s="5"/>
      <c r="APU108" s="5"/>
      <c r="APV108" s="5"/>
      <c r="APW108" s="5"/>
      <c r="APX108" s="5"/>
      <c r="APY108" s="5"/>
      <c r="APZ108" s="5"/>
      <c r="AQA108" s="5"/>
      <c r="AQB108" s="5"/>
      <c r="AQC108" s="5"/>
      <c r="AQD108" s="5"/>
      <c r="AQE108" s="5"/>
      <c r="AQF108" s="5"/>
      <c r="AQG108" s="5"/>
      <c r="AQH108" s="5"/>
      <c r="AQI108" s="5"/>
      <c r="AQJ108" s="5"/>
      <c r="AQK108" s="5"/>
      <c r="AQL108" s="5"/>
      <c r="AQM108" s="5"/>
      <c r="AQN108" s="5"/>
      <c r="AQO108" s="5"/>
      <c r="AQP108" s="5"/>
      <c r="AQQ108" s="5"/>
      <c r="AQR108" s="5"/>
      <c r="AQS108" s="5"/>
      <c r="AQT108" s="5"/>
      <c r="AQU108" s="5"/>
      <c r="AQV108" s="5"/>
      <c r="AQW108" s="5"/>
      <c r="AQX108" s="5"/>
      <c r="AQY108" s="5"/>
      <c r="AQZ108" s="5"/>
      <c r="ARA108" s="5"/>
      <c r="ARB108" s="5"/>
      <c r="ARC108" s="5"/>
      <c r="ARD108" s="5"/>
      <c r="ARE108" s="5"/>
      <c r="ARF108" s="5"/>
      <c r="ARG108" s="5"/>
      <c r="ARH108" s="5"/>
      <c r="ARI108" s="5"/>
      <c r="ARJ108" s="5"/>
      <c r="ARK108" s="5"/>
      <c r="ARL108" s="5"/>
      <c r="ARM108" s="5"/>
      <c r="ARN108" s="5"/>
      <c r="ARO108" s="5"/>
      <c r="ARP108" s="5"/>
      <c r="ARQ108" s="5"/>
      <c r="ARR108" s="5"/>
      <c r="ARS108" s="5"/>
      <c r="ART108" s="5"/>
      <c r="ARU108" s="5"/>
      <c r="ARV108" s="5"/>
      <c r="ARW108" s="5"/>
      <c r="ARX108" s="5"/>
      <c r="ARY108" s="5"/>
      <c r="ARZ108" s="5"/>
      <c r="ASA108" s="5"/>
      <c r="ASB108" s="5"/>
      <c r="ASC108" s="5"/>
      <c r="ASD108" s="5"/>
      <c r="ASE108" s="5"/>
      <c r="ASF108" s="5"/>
      <c r="ASG108" s="5"/>
      <c r="ASH108" s="5"/>
      <c r="ASI108" s="5"/>
      <c r="ASJ108" s="5"/>
      <c r="ASK108" s="5"/>
      <c r="ASL108" s="5"/>
      <c r="ASM108" s="5"/>
      <c r="ASN108" s="5"/>
      <c r="ASO108" s="5"/>
      <c r="ASP108" s="5"/>
      <c r="ASQ108" s="5"/>
      <c r="ASR108" s="5"/>
      <c r="ASS108" s="5"/>
      <c r="AST108" s="5"/>
      <c r="ASU108" s="5"/>
      <c r="ASV108" s="5"/>
      <c r="ASW108" s="5"/>
      <c r="ASX108" s="5"/>
      <c r="ASY108" s="5"/>
      <c r="ASZ108" s="5"/>
      <c r="ATA108" s="5"/>
      <c r="ATB108" s="5"/>
      <c r="ATC108" s="5"/>
      <c r="ATD108" s="5"/>
      <c r="ATE108" s="5"/>
      <c r="ATF108" s="5"/>
      <c r="ATG108" s="5"/>
      <c r="ATH108" s="5"/>
      <c r="ATI108" s="5"/>
      <c r="ATJ108" s="5"/>
      <c r="ATK108" s="5"/>
      <c r="ATL108" s="5"/>
      <c r="ATM108" s="5"/>
      <c r="ATN108" s="5"/>
      <c r="ATO108" s="5"/>
      <c r="ATP108" s="5"/>
      <c r="ATQ108" s="5"/>
      <c r="ATR108" s="5"/>
      <c r="ATS108" s="5"/>
      <c r="ATT108" s="5"/>
      <c r="ATU108" s="5"/>
      <c r="ATV108" s="5"/>
      <c r="ATW108" s="5"/>
      <c r="ATX108" s="5"/>
      <c r="ATY108" s="5"/>
      <c r="ATZ108" s="5"/>
      <c r="AUA108" s="5"/>
      <c r="AUB108" s="5"/>
      <c r="AUC108" s="5"/>
      <c r="AUD108" s="5"/>
      <c r="AUE108" s="5"/>
      <c r="AUF108" s="5"/>
      <c r="AUG108" s="5"/>
      <c r="AUH108" s="5"/>
      <c r="AUI108" s="5"/>
      <c r="AUJ108" s="5"/>
      <c r="AUK108" s="5"/>
      <c r="AUL108" s="5"/>
      <c r="AUM108" s="5"/>
      <c r="AUN108" s="5"/>
      <c r="AUO108" s="5"/>
      <c r="AUP108" s="5"/>
      <c r="AUQ108" s="5"/>
      <c r="AUR108" s="5"/>
      <c r="AUS108" s="5"/>
      <c r="AUT108" s="5"/>
      <c r="AUU108" s="5"/>
      <c r="AUV108" s="5"/>
      <c r="AUW108" s="5"/>
      <c r="AUX108" s="5"/>
      <c r="AUY108" s="5"/>
      <c r="AUZ108" s="5"/>
      <c r="AVA108" s="5"/>
      <c r="AVB108" s="5"/>
      <c r="AVC108" s="5"/>
      <c r="AVD108" s="5"/>
      <c r="AVE108" s="5"/>
      <c r="AVF108" s="5"/>
      <c r="AVG108" s="5"/>
      <c r="AVH108" s="5"/>
      <c r="AVI108" s="5"/>
      <c r="AVJ108" s="5"/>
      <c r="AVK108" s="5"/>
      <c r="AVL108" s="5"/>
      <c r="AVM108" s="5"/>
      <c r="AVN108" s="5"/>
      <c r="AVO108" s="5"/>
      <c r="AVP108" s="5"/>
      <c r="AVQ108" s="5"/>
      <c r="AVR108" s="5"/>
      <c r="AVS108" s="5"/>
      <c r="AVT108" s="5"/>
      <c r="AVU108" s="5"/>
      <c r="AVV108" s="5"/>
      <c r="AVW108" s="5"/>
      <c r="AVX108" s="5"/>
      <c r="AVY108" s="5"/>
      <c r="AVZ108" s="5"/>
      <c r="AWA108" s="5"/>
      <c r="AWB108" s="5"/>
      <c r="AWC108" s="5"/>
      <c r="AWD108" s="5"/>
      <c r="AWE108" s="5"/>
      <c r="AWF108" s="5"/>
      <c r="AWG108" s="5"/>
      <c r="AWH108" s="5"/>
      <c r="AWI108" s="5"/>
      <c r="AWJ108" s="5"/>
      <c r="AWK108" s="5"/>
      <c r="AWL108" s="5"/>
      <c r="AWM108" s="5"/>
      <c r="AWN108" s="5"/>
      <c r="AWO108" s="5"/>
      <c r="AWP108" s="5"/>
      <c r="AWQ108" s="5"/>
      <c r="AWR108" s="5"/>
      <c r="AWS108" s="5"/>
      <c r="AWT108" s="5"/>
      <c r="AWU108" s="5"/>
      <c r="AWV108" s="5"/>
      <c r="AWW108" s="5"/>
      <c r="AWX108" s="5"/>
      <c r="AWY108" s="5"/>
      <c r="AWZ108" s="5"/>
      <c r="AXA108" s="5"/>
      <c r="AXB108" s="5"/>
      <c r="AXC108" s="5"/>
      <c r="AXD108" s="5"/>
      <c r="AXE108" s="5"/>
      <c r="AXF108" s="5"/>
      <c r="AXG108" s="5"/>
      <c r="AXH108" s="5"/>
      <c r="AXI108" s="5"/>
      <c r="AXJ108" s="5"/>
      <c r="AXK108" s="5"/>
      <c r="AXL108" s="5"/>
      <c r="AXM108" s="5"/>
      <c r="AXN108" s="5"/>
      <c r="AXO108" s="5"/>
      <c r="AXP108" s="5"/>
      <c r="AXQ108" s="5"/>
      <c r="AXR108" s="5"/>
      <c r="AXS108" s="5"/>
      <c r="AXT108" s="5"/>
      <c r="AXU108" s="5"/>
      <c r="AXV108" s="5"/>
      <c r="AXW108" s="5"/>
      <c r="AXX108" s="5"/>
      <c r="AXY108" s="5"/>
      <c r="AXZ108" s="5"/>
      <c r="AYA108" s="5"/>
      <c r="AYB108" s="5"/>
      <c r="AYC108" s="5"/>
      <c r="AYD108" s="5"/>
      <c r="AYE108" s="5"/>
      <c r="AYF108" s="5"/>
      <c r="AYG108" s="5"/>
      <c r="AYH108" s="5"/>
      <c r="AYI108" s="5"/>
      <c r="AYJ108" s="5"/>
      <c r="AYK108" s="5"/>
      <c r="AYL108" s="5"/>
      <c r="AYM108" s="5"/>
      <c r="AYN108" s="5"/>
      <c r="AYO108" s="5"/>
      <c r="AYP108" s="5"/>
      <c r="AYQ108" s="5"/>
      <c r="AYR108" s="5"/>
      <c r="AYS108" s="5"/>
      <c r="AYT108" s="5"/>
      <c r="AYU108" s="5"/>
      <c r="AYV108" s="5"/>
      <c r="AYW108" s="5"/>
      <c r="AYX108" s="5"/>
      <c r="AYY108" s="5"/>
      <c r="AYZ108" s="5"/>
      <c r="AZA108" s="5"/>
      <c r="AZB108" s="5"/>
      <c r="AZC108" s="5"/>
      <c r="AZD108" s="5"/>
      <c r="AZE108" s="5"/>
      <c r="AZF108" s="5"/>
      <c r="AZG108" s="5"/>
      <c r="AZH108" s="5"/>
      <c r="AZI108" s="5"/>
      <c r="AZJ108" s="5"/>
      <c r="AZK108" s="5"/>
      <c r="AZL108" s="5"/>
      <c r="AZM108" s="5"/>
      <c r="AZN108" s="5"/>
      <c r="AZO108" s="5"/>
      <c r="AZP108" s="5"/>
      <c r="AZQ108" s="5"/>
      <c r="AZR108" s="5"/>
      <c r="AZS108" s="5"/>
      <c r="AZT108" s="5"/>
      <c r="AZU108" s="5"/>
      <c r="AZV108" s="5"/>
      <c r="AZW108" s="5"/>
      <c r="AZX108" s="5"/>
      <c r="AZY108" s="5"/>
      <c r="AZZ108" s="5"/>
      <c r="BAA108" s="5"/>
      <c r="BAB108" s="5"/>
      <c r="BAC108" s="5"/>
      <c r="BAD108" s="5"/>
      <c r="BAE108" s="5"/>
      <c r="BAF108" s="5"/>
      <c r="BAG108" s="5"/>
      <c r="BAH108" s="5"/>
      <c r="BAI108" s="5"/>
      <c r="BAJ108" s="5"/>
      <c r="BAK108" s="5"/>
      <c r="BAL108" s="5"/>
      <c r="BAM108" s="5"/>
      <c r="BAN108" s="5"/>
      <c r="BAO108" s="5"/>
      <c r="BAP108" s="5"/>
      <c r="BAQ108" s="5"/>
      <c r="BAR108" s="5"/>
      <c r="BAS108" s="5"/>
      <c r="BAT108" s="5"/>
      <c r="BAU108" s="5"/>
      <c r="BAV108" s="5"/>
      <c r="BAW108" s="5"/>
      <c r="BAX108" s="5"/>
      <c r="BAY108" s="5"/>
      <c r="BAZ108" s="5"/>
      <c r="BBA108" s="5"/>
      <c r="BBB108" s="5"/>
      <c r="BBC108" s="5"/>
      <c r="BBD108" s="5"/>
      <c r="BBE108" s="5"/>
      <c r="BBF108" s="5"/>
      <c r="BBG108" s="5"/>
      <c r="BBH108" s="5"/>
      <c r="BBI108" s="5"/>
      <c r="BBJ108" s="5"/>
      <c r="BBK108" s="5"/>
      <c r="BBL108" s="5"/>
      <c r="BBM108" s="5"/>
      <c r="BBN108" s="5"/>
      <c r="BBO108" s="5"/>
      <c r="BBP108" s="5"/>
      <c r="BBQ108" s="5"/>
      <c r="BBR108" s="5"/>
      <c r="BBS108" s="5"/>
      <c r="BBT108" s="5"/>
      <c r="BBU108" s="5"/>
      <c r="BBV108" s="5"/>
      <c r="BBW108" s="5"/>
      <c r="BBX108" s="5"/>
      <c r="BBY108" s="5"/>
      <c r="BBZ108" s="5"/>
      <c r="BCA108" s="5"/>
      <c r="BCB108" s="5"/>
      <c r="BCC108" s="5"/>
      <c r="BCD108" s="5"/>
      <c r="BCE108" s="5"/>
      <c r="BCF108" s="5"/>
      <c r="BCG108" s="5"/>
      <c r="BCH108" s="5"/>
      <c r="BCI108" s="5"/>
      <c r="BCJ108" s="5"/>
      <c r="BCK108" s="5"/>
      <c r="BCL108" s="5"/>
      <c r="BCM108" s="5"/>
      <c r="BCN108" s="5"/>
      <c r="BCO108" s="5"/>
      <c r="BCP108" s="5"/>
      <c r="BCQ108" s="5"/>
      <c r="BCR108" s="5"/>
      <c r="BCS108" s="5"/>
      <c r="BCT108" s="5"/>
      <c r="BCU108" s="5"/>
      <c r="BCV108" s="5"/>
      <c r="BCW108" s="5"/>
      <c r="BCX108" s="5"/>
      <c r="BCY108" s="5"/>
      <c r="BCZ108" s="5"/>
      <c r="BDA108" s="5"/>
      <c r="BDB108" s="5"/>
      <c r="BDC108" s="5"/>
      <c r="BDD108" s="5"/>
      <c r="BDE108" s="5"/>
      <c r="BDF108" s="5"/>
      <c r="BDG108" s="5"/>
      <c r="BDH108" s="5"/>
      <c r="BDI108" s="5"/>
      <c r="BDJ108" s="5"/>
      <c r="BDK108" s="5"/>
      <c r="BDL108" s="5"/>
      <c r="BDM108" s="5"/>
      <c r="BDN108" s="5"/>
      <c r="BDO108" s="5"/>
      <c r="BDP108" s="5"/>
      <c r="BDQ108" s="5"/>
      <c r="BDR108" s="5"/>
      <c r="BDS108" s="5"/>
      <c r="BDT108" s="5"/>
      <c r="BDU108" s="5"/>
    </row>
    <row r="109" spans="1:1477" s="124" customFormat="1" ht="24" customHeight="1" thickTop="1">
      <c r="A109" s="136"/>
      <c r="B109" s="257" t="s">
        <v>521</v>
      </c>
      <c r="C109" s="258"/>
      <c r="D109" s="259"/>
      <c r="E109" s="110"/>
      <c r="F109" s="111"/>
      <c r="G109" s="159">
        <f>IF(B104="","",ROWS(B104:B108)-1)</f>
        <v>4</v>
      </c>
      <c r="H109" s="112">
        <f>SUM(H104:H108)</f>
        <v>6</v>
      </c>
      <c r="I109" s="112">
        <f>SUM(I104:I108)</f>
        <v>10</v>
      </c>
      <c r="J109" s="112">
        <f>SUM(J104:J108)</f>
        <v>1233</v>
      </c>
      <c r="K109" s="112">
        <f>SUM(K104:K108)</f>
        <v>1532</v>
      </c>
      <c r="L109" s="112">
        <f>SUM(L104:L108)</f>
        <v>1876</v>
      </c>
      <c r="M109" s="142">
        <f>IF(G109="",0,N109/G109)</f>
        <v>0.5</v>
      </c>
      <c r="N109" s="112">
        <f t="shared" ref="N109:AC109" si="88">SUM(N104:N108)</f>
        <v>2</v>
      </c>
      <c r="O109" s="112">
        <f t="shared" si="88"/>
        <v>-344</v>
      </c>
      <c r="P109" s="113">
        <f t="shared" si="88"/>
        <v>386</v>
      </c>
      <c r="Q109" s="113">
        <f t="shared" si="88"/>
        <v>0</v>
      </c>
      <c r="R109" s="112">
        <f t="shared" si="88"/>
        <v>206</v>
      </c>
      <c r="S109" s="112">
        <f t="shared" si="88"/>
        <v>93</v>
      </c>
      <c r="T109" s="114">
        <f t="shared" si="88"/>
        <v>20478663</v>
      </c>
      <c r="U109" s="114">
        <f t="shared" si="88"/>
        <v>259000</v>
      </c>
      <c r="V109" s="114">
        <f t="shared" si="88"/>
        <v>20219663</v>
      </c>
      <c r="W109" s="114">
        <f t="shared" si="88"/>
        <v>20937622</v>
      </c>
      <c r="X109" s="114">
        <f t="shared" si="88"/>
        <v>21397883</v>
      </c>
      <c r="Y109" s="114">
        <f t="shared" si="88"/>
        <v>0</v>
      </c>
      <c r="Z109" s="114">
        <f t="shared" si="88"/>
        <v>0</v>
      </c>
      <c r="AA109" s="114">
        <f t="shared" si="88"/>
        <v>0</v>
      </c>
      <c r="AB109" s="114">
        <f t="shared" si="88"/>
        <v>21397883</v>
      </c>
      <c r="AC109" s="114">
        <f t="shared" si="88"/>
        <v>21605771</v>
      </c>
      <c r="AD109" s="142">
        <f>IF(G109="",0,AE109/G109)</f>
        <v>1</v>
      </c>
      <c r="AE109" s="144">
        <f t="shared" ref="AE109:CM109" si="89">SUM(AE104:AE108)</f>
        <v>4</v>
      </c>
      <c r="AF109" s="114">
        <f t="shared" si="89"/>
        <v>251745</v>
      </c>
      <c r="AG109" s="114">
        <f t="shared" si="89"/>
        <v>458959</v>
      </c>
      <c r="AH109" s="115">
        <f t="shared" si="89"/>
        <v>118</v>
      </c>
      <c r="AI109" s="115">
        <f t="shared" si="89"/>
        <v>88</v>
      </c>
      <c r="AJ109" s="115">
        <f t="shared" si="89"/>
        <v>0</v>
      </c>
      <c r="AK109" s="115">
        <f t="shared" si="89"/>
        <v>21</v>
      </c>
      <c r="AL109" s="114">
        <f t="shared" si="89"/>
        <v>621432</v>
      </c>
      <c r="AM109" s="114">
        <f t="shared" si="89"/>
        <v>0</v>
      </c>
      <c r="AN109" s="115">
        <f t="shared" si="89"/>
        <v>0</v>
      </c>
      <c r="AO109" s="115">
        <f t="shared" si="89"/>
        <v>0</v>
      </c>
      <c r="AP109" s="114">
        <f t="shared" si="89"/>
        <v>106721</v>
      </c>
      <c r="AQ109" s="114">
        <f t="shared" si="89"/>
        <v>10786</v>
      </c>
      <c r="AR109" s="115">
        <f t="shared" si="89"/>
        <v>0</v>
      </c>
      <c r="AS109" s="115">
        <f t="shared" si="89"/>
        <v>0</v>
      </c>
      <c r="AT109" s="114">
        <f t="shared" si="89"/>
        <v>0</v>
      </c>
      <c r="AU109" s="114">
        <f t="shared" si="89"/>
        <v>0</v>
      </c>
      <c r="AV109" s="115">
        <f t="shared" si="89"/>
        <v>0</v>
      </c>
      <c r="AW109" s="115">
        <f t="shared" si="89"/>
        <v>0</v>
      </c>
      <c r="AX109" s="114">
        <f t="shared" si="89"/>
        <v>0</v>
      </c>
      <c r="AY109" s="114">
        <f t="shared" si="89"/>
        <v>0</v>
      </c>
      <c r="AZ109" s="115">
        <f t="shared" si="89"/>
        <v>0</v>
      </c>
      <c r="BA109" s="115">
        <f t="shared" si="89"/>
        <v>0</v>
      </c>
      <c r="BB109" s="114">
        <f t="shared" si="89"/>
        <v>0</v>
      </c>
      <c r="BC109" s="114">
        <f t="shared" si="89"/>
        <v>0</v>
      </c>
      <c r="BD109" s="115">
        <f t="shared" si="89"/>
        <v>0</v>
      </c>
      <c r="BE109" s="115">
        <f t="shared" si="89"/>
        <v>91</v>
      </c>
      <c r="BF109" s="114">
        <f t="shared" si="89"/>
        <v>-83887</v>
      </c>
      <c r="BG109" s="114">
        <f t="shared" si="89"/>
        <v>0</v>
      </c>
      <c r="BH109" s="115">
        <f t="shared" si="89"/>
        <v>0</v>
      </c>
      <c r="BI109" s="115">
        <f t="shared" si="89"/>
        <v>0</v>
      </c>
      <c r="BJ109" s="114">
        <f t="shared" si="89"/>
        <v>14653</v>
      </c>
      <c r="BK109" s="114">
        <f t="shared" si="89"/>
        <v>0</v>
      </c>
      <c r="BL109" s="115">
        <f t="shared" si="89"/>
        <v>0</v>
      </c>
      <c r="BM109" s="115">
        <f t="shared" si="89"/>
        <v>0</v>
      </c>
      <c r="BN109" s="114">
        <f t="shared" si="89"/>
        <v>0</v>
      </c>
      <c r="BO109" s="114">
        <f t="shared" si="89"/>
        <v>0</v>
      </c>
      <c r="BP109" s="115">
        <f t="shared" si="89"/>
        <v>0</v>
      </c>
      <c r="BQ109" s="115">
        <f t="shared" si="89"/>
        <v>0</v>
      </c>
      <c r="BR109" s="114">
        <f t="shared" si="89"/>
        <v>0</v>
      </c>
      <c r="BS109" s="114">
        <f t="shared" si="89"/>
        <v>0</v>
      </c>
      <c r="BT109" s="115">
        <f t="shared" si="89"/>
        <v>0</v>
      </c>
      <c r="BU109" s="115">
        <f t="shared" si="89"/>
        <v>0</v>
      </c>
      <c r="BV109" s="114">
        <f t="shared" si="89"/>
        <v>0</v>
      </c>
      <c r="BW109" s="114">
        <f t="shared" si="89"/>
        <v>0</v>
      </c>
      <c r="BX109" s="115">
        <f t="shared" si="89"/>
        <v>0</v>
      </c>
      <c r="BY109" s="115">
        <f t="shared" si="89"/>
        <v>0</v>
      </c>
      <c r="BZ109" s="114">
        <f t="shared" si="89"/>
        <v>0</v>
      </c>
      <c r="CA109" s="114">
        <f t="shared" si="89"/>
        <v>0</v>
      </c>
      <c r="CB109" s="115">
        <f t="shared" si="89"/>
        <v>0</v>
      </c>
      <c r="CC109" s="115">
        <f t="shared" si="89"/>
        <v>0</v>
      </c>
      <c r="CD109" s="114">
        <f t="shared" si="89"/>
        <v>0</v>
      </c>
      <c r="CE109" s="114">
        <f t="shared" si="89"/>
        <v>0</v>
      </c>
      <c r="CF109" s="115">
        <f t="shared" si="89"/>
        <v>0</v>
      </c>
      <c r="CG109" s="115">
        <f t="shared" si="89"/>
        <v>-19</v>
      </c>
      <c r="CH109" s="114">
        <f t="shared" si="89"/>
        <v>-105466</v>
      </c>
      <c r="CI109" s="114">
        <f t="shared" si="89"/>
        <v>0</v>
      </c>
      <c r="CJ109" s="115">
        <f t="shared" si="89"/>
        <v>0</v>
      </c>
      <c r="CK109" s="115">
        <f t="shared" si="89"/>
        <v>93</v>
      </c>
      <c r="CL109" s="114">
        <f t="shared" si="89"/>
        <v>553454</v>
      </c>
      <c r="CM109" s="114">
        <f t="shared" si="89"/>
        <v>10786</v>
      </c>
      <c r="CN109" s="116"/>
      <c r="CO109" s="116"/>
      <c r="CP109" s="116"/>
      <c r="CQ109" s="116"/>
      <c r="CR109" s="116"/>
      <c r="CS109" s="116"/>
      <c r="CT109" s="110"/>
      <c r="CU109" s="111"/>
      <c r="CV109" s="111"/>
      <c r="CW109" s="110"/>
      <c r="CX109" s="110"/>
      <c r="CY109" s="111"/>
      <c r="CZ109" s="111"/>
      <c r="DA109" s="111"/>
      <c r="DB109" s="114"/>
      <c r="DC109" s="116"/>
      <c r="DD109" s="11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/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/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/>
      <c r="OP109" s="6"/>
      <c r="OQ109" s="6"/>
      <c r="OR109" s="6"/>
      <c r="OS109" s="6"/>
      <c r="OT109" s="6"/>
      <c r="OU109" s="6"/>
      <c r="OV109" s="6"/>
      <c r="OW109" s="6"/>
      <c r="OX109" s="6"/>
      <c r="OY109" s="6"/>
      <c r="OZ109" s="6"/>
      <c r="PA109" s="6"/>
      <c r="PB109" s="6"/>
      <c r="PC109" s="6"/>
      <c r="PD109" s="6"/>
      <c r="PE109" s="6"/>
      <c r="PF109" s="6"/>
      <c r="PG109" s="6"/>
      <c r="PH109" s="6"/>
      <c r="PI109" s="6"/>
      <c r="PJ109" s="6"/>
      <c r="PK109" s="6"/>
      <c r="PL109" s="6"/>
      <c r="PM109" s="6"/>
      <c r="PN109" s="6"/>
      <c r="PO109" s="6"/>
      <c r="PP109" s="6"/>
      <c r="PQ109" s="6"/>
      <c r="PR109" s="6"/>
      <c r="PS109" s="6"/>
      <c r="PT109" s="6"/>
      <c r="PU109" s="6"/>
      <c r="PV109" s="6"/>
      <c r="PW109" s="6"/>
      <c r="PX109" s="6"/>
      <c r="PY109" s="6"/>
      <c r="PZ109" s="6"/>
      <c r="QA109" s="6"/>
      <c r="QB109" s="6"/>
      <c r="QC109" s="6"/>
      <c r="QD109" s="6"/>
      <c r="QE109" s="6"/>
      <c r="QF109" s="6"/>
      <c r="QG109" s="6"/>
      <c r="QH109" s="6"/>
      <c r="QI109" s="6"/>
      <c r="QJ109" s="6"/>
      <c r="QK109" s="6"/>
      <c r="QL109" s="6"/>
      <c r="QM109" s="6"/>
      <c r="QN109" s="6"/>
      <c r="QO109" s="6"/>
      <c r="QP109" s="6"/>
      <c r="QQ109" s="6"/>
      <c r="QR109" s="6"/>
      <c r="QS109" s="6"/>
      <c r="QT109" s="6"/>
      <c r="QU109" s="6"/>
      <c r="QV109" s="6"/>
      <c r="QW109" s="6"/>
      <c r="QX109" s="6"/>
      <c r="QY109" s="6"/>
      <c r="QZ109" s="6"/>
      <c r="RA109" s="6"/>
      <c r="RB109" s="6"/>
      <c r="RC109" s="6"/>
      <c r="RD109" s="6"/>
      <c r="RE109" s="6"/>
      <c r="RF109" s="6"/>
      <c r="RG109" s="6"/>
      <c r="RH109" s="6"/>
      <c r="RI109" s="6"/>
      <c r="RJ109" s="6"/>
      <c r="RK109" s="6"/>
      <c r="RL109" s="6"/>
      <c r="RM109" s="6"/>
      <c r="RN109" s="6"/>
      <c r="RO109" s="6"/>
      <c r="RP109" s="6"/>
      <c r="RQ109" s="6"/>
      <c r="RR109" s="6"/>
      <c r="RS109" s="6"/>
      <c r="RT109" s="6"/>
      <c r="RU109" s="6"/>
      <c r="RV109" s="6"/>
      <c r="RW109" s="6"/>
      <c r="RX109" s="6"/>
      <c r="RY109" s="6"/>
      <c r="RZ109" s="6"/>
      <c r="SA109" s="6"/>
      <c r="SB109" s="6"/>
      <c r="SC109" s="6"/>
      <c r="SD109" s="6"/>
      <c r="SE109" s="6"/>
      <c r="SF109" s="6"/>
      <c r="SG109" s="6"/>
      <c r="SH109" s="6"/>
      <c r="SI109" s="6"/>
      <c r="SJ109" s="6"/>
      <c r="SK109" s="6"/>
      <c r="SL109" s="6"/>
      <c r="SM109" s="6"/>
      <c r="SN109" s="6"/>
      <c r="SO109" s="6"/>
      <c r="SP109" s="6"/>
      <c r="SQ109" s="6"/>
      <c r="SR109" s="6"/>
      <c r="SS109" s="6"/>
      <c r="ST109" s="6"/>
      <c r="SU109" s="6"/>
      <c r="SV109" s="6"/>
      <c r="SW109" s="6"/>
      <c r="SX109" s="6"/>
      <c r="SY109" s="6"/>
      <c r="SZ109" s="6"/>
      <c r="TA109" s="6"/>
      <c r="TB109" s="6"/>
      <c r="TC109" s="6"/>
      <c r="TD109" s="6"/>
      <c r="TE109" s="6"/>
      <c r="TF109" s="6"/>
      <c r="TG109" s="6"/>
      <c r="TH109" s="6"/>
      <c r="TI109" s="6"/>
      <c r="TJ109" s="6"/>
      <c r="TK109" s="6"/>
      <c r="TL109" s="6"/>
      <c r="TM109" s="6"/>
      <c r="TN109" s="6"/>
      <c r="TO109" s="6"/>
      <c r="TP109" s="6"/>
      <c r="TQ109" s="6"/>
      <c r="TR109" s="6"/>
      <c r="TS109" s="6"/>
      <c r="TT109" s="6"/>
      <c r="TU109" s="6"/>
      <c r="TV109" s="6"/>
      <c r="TW109" s="6"/>
      <c r="TX109" s="6"/>
      <c r="TY109" s="6"/>
      <c r="TZ109" s="6"/>
      <c r="UA109" s="6"/>
      <c r="UB109" s="6"/>
      <c r="UC109" s="6"/>
      <c r="UD109" s="6"/>
      <c r="UE109" s="6"/>
      <c r="UF109" s="6"/>
      <c r="UG109" s="6"/>
      <c r="UH109" s="6"/>
      <c r="UI109" s="6"/>
      <c r="UJ109" s="6"/>
      <c r="UK109" s="6"/>
      <c r="UL109" s="6"/>
      <c r="UM109" s="6"/>
      <c r="UN109" s="6"/>
      <c r="UO109" s="6"/>
      <c r="UP109" s="6"/>
      <c r="UQ109" s="6"/>
      <c r="UR109" s="6"/>
      <c r="US109" s="6"/>
      <c r="UT109" s="6"/>
      <c r="UU109" s="6"/>
      <c r="UV109" s="6"/>
      <c r="UW109" s="6"/>
      <c r="UX109" s="6"/>
      <c r="UY109" s="6"/>
      <c r="UZ109" s="6"/>
      <c r="VA109" s="6"/>
      <c r="VB109" s="6"/>
      <c r="VC109" s="6"/>
      <c r="VD109" s="6"/>
      <c r="VE109" s="6"/>
      <c r="VF109" s="6"/>
      <c r="VG109" s="6"/>
      <c r="VH109" s="6"/>
      <c r="VI109" s="6"/>
      <c r="VJ109" s="6"/>
      <c r="VK109" s="6"/>
      <c r="VL109" s="6"/>
      <c r="VM109" s="6"/>
      <c r="VN109" s="6"/>
      <c r="VO109" s="6"/>
      <c r="VP109" s="6"/>
      <c r="VQ109" s="6"/>
      <c r="VR109" s="6"/>
      <c r="VS109" s="6"/>
      <c r="VT109" s="6"/>
      <c r="VU109" s="6"/>
      <c r="VV109" s="6"/>
      <c r="VW109" s="6"/>
      <c r="VX109" s="6"/>
      <c r="VY109" s="6"/>
      <c r="VZ109" s="6"/>
      <c r="WA109" s="6"/>
      <c r="WB109" s="6"/>
      <c r="WC109" s="6"/>
      <c r="WD109" s="6"/>
      <c r="WE109" s="6"/>
      <c r="WF109" s="6"/>
      <c r="WG109" s="6"/>
      <c r="WH109" s="6"/>
      <c r="WI109" s="6"/>
      <c r="WJ109" s="6"/>
      <c r="WK109" s="6"/>
      <c r="WL109" s="6"/>
      <c r="WM109" s="6"/>
      <c r="WN109" s="6"/>
      <c r="WO109" s="6"/>
      <c r="WP109" s="6"/>
      <c r="WQ109" s="6"/>
      <c r="WR109" s="6"/>
      <c r="WS109" s="6"/>
      <c r="WT109" s="6"/>
      <c r="WU109" s="6"/>
      <c r="WV109" s="6"/>
      <c r="WW109" s="6"/>
      <c r="WX109" s="6"/>
      <c r="WY109" s="6"/>
      <c r="WZ109" s="6"/>
      <c r="XA109" s="6"/>
      <c r="XB109" s="6"/>
      <c r="XC109" s="6"/>
      <c r="XD109" s="6"/>
      <c r="XE109" s="6"/>
      <c r="XF109" s="6"/>
      <c r="XG109" s="6"/>
      <c r="XH109" s="6"/>
      <c r="XI109" s="6"/>
      <c r="XJ109" s="6"/>
      <c r="XK109" s="6"/>
      <c r="XL109" s="6"/>
      <c r="XM109" s="6"/>
      <c r="XN109" s="6"/>
      <c r="XO109" s="6"/>
      <c r="XP109" s="6"/>
      <c r="XQ109" s="6"/>
      <c r="XR109" s="6"/>
      <c r="XS109" s="6"/>
      <c r="XT109" s="6"/>
      <c r="XU109" s="6"/>
      <c r="XV109" s="6"/>
      <c r="XW109" s="6"/>
      <c r="XX109" s="6"/>
      <c r="XY109" s="6"/>
      <c r="XZ109" s="6"/>
      <c r="YA109" s="6"/>
      <c r="YB109" s="6"/>
      <c r="YC109" s="6"/>
      <c r="YD109" s="6"/>
      <c r="YE109" s="6"/>
      <c r="YF109" s="6"/>
      <c r="YG109" s="6"/>
      <c r="YH109" s="6"/>
      <c r="YI109" s="6"/>
      <c r="YJ109" s="6"/>
      <c r="YK109" s="6"/>
      <c r="YL109" s="6"/>
      <c r="YM109" s="6"/>
      <c r="YN109" s="6"/>
      <c r="YO109" s="6"/>
      <c r="YP109" s="6"/>
      <c r="YQ109" s="6"/>
      <c r="YR109" s="6"/>
      <c r="YS109" s="6"/>
      <c r="YT109" s="6"/>
      <c r="YU109" s="6"/>
      <c r="YV109" s="6"/>
      <c r="YW109" s="6"/>
      <c r="YX109" s="6"/>
      <c r="YY109" s="6"/>
      <c r="YZ109" s="6"/>
      <c r="ZA109" s="6"/>
      <c r="ZB109" s="6"/>
      <c r="ZC109" s="6"/>
      <c r="ZD109" s="6"/>
      <c r="ZE109" s="6"/>
      <c r="ZF109" s="6"/>
      <c r="ZG109" s="6"/>
      <c r="ZH109" s="6"/>
      <c r="ZI109" s="6"/>
      <c r="ZJ109" s="6"/>
      <c r="ZK109" s="6"/>
      <c r="ZL109" s="6"/>
      <c r="ZM109" s="6"/>
      <c r="ZN109" s="6"/>
      <c r="ZO109" s="6"/>
      <c r="ZP109" s="6"/>
      <c r="ZQ109" s="6"/>
      <c r="ZR109" s="6"/>
      <c r="ZS109" s="6"/>
      <c r="ZT109" s="6"/>
      <c r="ZU109" s="6"/>
      <c r="ZV109" s="6"/>
      <c r="ZW109" s="6"/>
      <c r="ZX109" s="6"/>
      <c r="ZY109" s="6"/>
      <c r="ZZ109" s="6"/>
      <c r="AAA109" s="6"/>
      <c r="AAB109" s="6"/>
      <c r="AAC109" s="6"/>
      <c r="AAD109" s="6"/>
      <c r="AAE109" s="6"/>
      <c r="AAF109" s="6"/>
      <c r="AAG109" s="6"/>
      <c r="AAH109" s="6"/>
      <c r="AAI109" s="6"/>
      <c r="AAJ109" s="6"/>
      <c r="AAK109" s="6"/>
      <c r="AAL109" s="6"/>
      <c r="AAM109" s="6"/>
      <c r="AAN109" s="6"/>
      <c r="AAO109" s="6"/>
      <c r="AAP109" s="6"/>
      <c r="AAQ109" s="6"/>
      <c r="AAR109" s="6"/>
      <c r="AAS109" s="6"/>
      <c r="AAT109" s="6"/>
      <c r="AAU109" s="6"/>
      <c r="AAV109" s="6"/>
      <c r="AAW109" s="6"/>
      <c r="AAX109" s="6"/>
      <c r="AAY109" s="6"/>
      <c r="AAZ109" s="6"/>
      <c r="ABA109" s="6"/>
      <c r="ABB109" s="6"/>
      <c r="ABC109" s="6"/>
      <c r="ABD109" s="6"/>
      <c r="ABE109" s="6"/>
      <c r="ABF109" s="6"/>
      <c r="ABG109" s="6"/>
      <c r="ABH109" s="6"/>
      <c r="ABI109" s="6"/>
      <c r="ABJ109" s="6"/>
      <c r="ABK109" s="6"/>
      <c r="ABL109" s="6"/>
      <c r="ABM109" s="6"/>
      <c r="ABN109" s="6"/>
      <c r="ABO109" s="6"/>
      <c r="ABP109" s="6"/>
      <c r="ABQ109" s="6"/>
      <c r="ABR109" s="6"/>
      <c r="ABS109" s="6"/>
      <c r="ABT109" s="6"/>
      <c r="ABU109" s="6"/>
      <c r="ABV109" s="6"/>
      <c r="ABW109" s="6"/>
      <c r="ABX109" s="6"/>
      <c r="ABY109" s="6"/>
      <c r="ABZ109" s="6"/>
      <c r="ACA109" s="6"/>
      <c r="ACB109" s="6"/>
      <c r="ACC109" s="6"/>
      <c r="ACD109" s="6"/>
      <c r="ACE109" s="6"/>
      <c r="ACF109" s="6"/>
      <c r="ACG109" s="6"/>
      <c r="ACH109" s="6"/>
      <c r="ACI109" s="6"/>
      <c r="ACJ109" s="6"/>
      <c r="ACK109" s="6"/>
      <c r="ACL109" s="6"/>
      <c r="ACM109" s="6"/>
      <c r="ACN109" s="6"/>
      <c r="ACO109" s="6"/>
      <c r="ACP109" s="6"/>
      <c r="ACQ109" s="6"/>
      <c r="ACR109" s="6"/>
      <c r="ACS109" s="6"/>
      <c r="ACT109" s="6"/>
      <c r="ACU109" s="6"/>
      <c r="ACV109" s="6"/>
      <c r="ACW109" s="6"/>
      <c r="ACX109" s="6"/>
      <c r="ACY109" s="6"/>
      <c r="ACZ109" s="6"/>
      <c r="ADA109" s="6"/>
      <c r="ADB109" s="6"/>
      <c r="ADC109" s="6"/>
      <c r="ADD109" s="6"/>
      <c r="ADE109" s="6"/>
      <c r="ADF109" s="6"/>
      <c r="ADG109" s="6"/>
      <c r="ADH109" s="6"/>
      <c r="ADI109" s="6"/>
      <c r="ADJ109" s="6"/>
      <c r="ADK109" s="6"/>
      <c r="ADL109" s="6"/>
      <c r="ADM109" s="6"/>
      <c r="ADN109" s="6"/>
      <c r="ADO109" s="6"/>
      <c r="ADP109" s="6"/>
      <c r="ADQ109" s="6"/>
      <c r="ADR109" s="6"/>
      <c r="ADS109" s="6"/>
      <c r="ADT109" s="6"/>
      <c r="ADU109" s="6"/>
      <c r="ADV109" s="6"/>
      <c r="ADW109" s="6"/>
      <c r="ADX109" s="6"/>
      <c r="ADY109" s="6"/>
      <c r="ADZ109" s="6"/>
      <c r="AEA109" s="6"/>
      <c r="AEB109" s="6"/>
      <c r="AEC109" s="6"/>
      <c r="AED109" s="6"/>
      <c r="AEE109" s="6"/>
      <c r="AEF109" s="6"/>
      <c r="AEG109" s="6"/>
      <c r="AEH109" s="6"/>
      <c r="AEI109" s="6"/>
      <c r="AEJ109" s="6"/>
      <c r="AEK109" s="6"/>
      <c r="AEL109" s="6"/>
      <c r="AEM109" s="6"/>
      <c r="AEN109" s="6"/>
      <c r="AEO109" s="6"/>
      <c r="AEP109" s="6"/>
      <c r="AEQ109" s="6"/>
      <c r="AER109" s="6"/>
      <c r="AES109" s="6"/>
      <c r="AET109" s="6"/>
      <c r="AEU109" s="6"/>
      <c r="AEV109" s="6"/>
      <c r="AEW109" s="6"/>
      <c r="AEX109" s="6"/>
      <c r="AEY109" s="6"/>
      <c r="AEZ109" s="6"/>
      <c r="AFA109" s="6"/>
      <c r="AFB109" s="6"/>
      <c r="AFC109" s="6"/>
      <c r="AFD109" s="6"/>
      <c r="AFE109" s="6"/>
      <c r="AFF109" s="6"/>
      <c r="AFG109" s="6"/>
      <c r="AFH109" s="6"/>
      <c r="AFI109" s="6"/>
      <c r="AFJ109" s="6"/>
      <c r="AFK109" s="6"/>
      <c r="AFL109" s="6"/>
      <c r="AFM109" s="6"/>
      <c r="AFN109" s="6"/>
      <c r="AFO109" s="6"/>
      <c r="AFP109" s="6"/>
      <c r="AFQ109" s="6"/>
      <c r="AFR109" s="6"/>
      <c r="AFS109" s="6"/>
      <c r="AFT109" s="6"/>
      <c r="AFU109" s="6"/>
      <c r="AFV109" s="6"/>
      <c r="AFW109" s="6"/>
      <c r="AFX109" s="6"/>
      <c r="AFY109" s="6"/>
      <c r="AFZ109" s="6"/>
      <c r="AGA109" s="6"/>
      <c r="AGB109" s="6"/>
      <c r="AGC109" s="6"/>
      <c r="AGD109" s="6"/>
      <c r="AGE109" s="6"/>
      <c r="AGF109" s="6"/>
      <c r="AGG109" s="6"/>
      <c r="AGH109" s="6"/>
      <c r="AGI109" s="6"/>
      <c r="AGJ109" s="6"/>
      <c r="AGK109" s="6"/>
      <c r="AGL109" s="6"/>
      <c r="AGM109" s="6"/>
      <c r="AGN109" s="6"/>
      <c r="AGO109" s="6"/>
      <c r="AGP109" s="6"/>
      <c r="AGQ109" s="6"/>
      <c r="AGR109" s="6"/>
      <c r="AGS109" s="6"/>
      <c r="AGT109" s="6"/>
      <c r="AGU109" s="6"/>
      <c r="AGV109" s="6"/>
      <c r="AGW109" s="6"/>
      <c r="AGX109" s="6"/>
      <c r="AGY109" s="6"/>
      <c r="AGZ109" s="6"/>
      <c r="AHA109" s="6"/>
      <c r="AHB109" s="6"/>
      <c r="AHC109" s="6"/>
      <c r="AHD109" s="6"/>
      <c r="AHE109" s="6"/>
      <c r="AHF109" s="6"/>
      <c r="AHG109" s="6"/>
      <c r="AHH109" s="6"/>
      <c r="AHI109" s="6"/>
      <c r="AHJ109" s="6"/>
      <c r="AHK109" s="6"/>
      <c r="AHL109" s="6"/>
      <c r="AHM109" s="6"/>
      <c r="AHN109" s="6"/>
      <c r="AHO109" s="6"/>
      <c r="AHP109" s="6"/>
      <c r="AHQ109" s="6"/>
      <c r="AHR109" s="6"/>
      <c r="AHS109" s="6"/>
      <c r="AHT109" s="6"/>
      <c r="AHU109" s="6"/>
      <c r="AHV109" s="6"/>
      <c r="AHW109" s="6"/>
      <c r="AHX109" s="6"/>
      <c r="AHY109" s="6"/>
      <c r="AHZ109" s="6"/>
      <c r="AIA109" s="6"/>
      <c r="AIB109" s="6"/>
      <c r="AIC109" s="6"/>
      <c r="AID109" s="6"/>
      <c r="AIE109" s="6"/>
      <c r="AIF109" s="6"/>
      <c r="AIG109" s="6"/>
      <c r="AIH109" s="6"/>
      <c r="AII109" s="6"/>
      <c r="AIJ109" s="6"/>
      <c r="AIK109" s="6"/>
      <c r="AIL109" s="6"/>
      <c r="AIM109" s="6"/>
      <c r="AIN109" s="6"/>
      <c r="AIO109" s="6"/>
      <c r="AIP109" s="6"/>
      <c r="AIQ109" s="6"/>
      <c r="AIR109" s="6"/>
      <c r="AIS109" s="6"/>
      <c r="AIT109" s="6"/>
      <c r="AIU109" s="6"/>
      <c r="AIV109" s="6"/>
      <c r="AIW109" s="6"/>
      <c r="AIX109" s="6"/>
      <c r="AIY109" s="6"/>
      <c r="AIZ109" s="6"/>
      <c r="AJA109" s="6"/>
      <c r="AJB109" s="6"/>
      <c r="AJC109" s="6"/>
      <c r="AJD109" s="6"/>
      <c r="AJE109" s="6"/>
      <c r="AJF109" s="6"/>
      <c r="AJG109" s="6"/>
      <c r="AJH109" s="6"/>
      <c r="AJI109" s="6"/>
      <c r="AJJ109" s="6"/>
      <c r="AJK109" s="6"/>
      <c r="AJL109" s="6"/>
      <c r="AJM109" s="6"/>
      <c r="AJN109" s="6"/>
      <c r="AJO109" s="6"/>
      <c r="AJP109" s="6"/>
      <c r="AJQ109" s="6"/>
      <c r="AJR109" s="6"/>
      <c r="AJS109" s="6"/>
      <c r="AJT109" s="6"/>
      <c r="AJU109" s="6"/>
      <c r="AJV109" s="6"/>
      <c r="AJW109" s="6"/>
      <c r="AJX109" s="6"/>
      <c r="AJY109" s="6"/>
      <c r="AJZ109" s="6"/>
      <c r="AKA109" s="6"/>
      <c r="AKB109" s="6"/>
      <c r="AKC109" s="6"/>
      <c r="AKD109" s="6"/>
      <c r="AKE109" s="6"/>
      <c r="AKF109" s="6"/>
      <c r="AKG109" s="6"/>
      <c r="AKH109" s="6"/>
      <c r="AKI109" s="6"/>
      <c r="AKJ109" s="6"/>
      <c r="AKK109" s="6"/>
      <c r="AKL109" s="6"/>
      <c r="AKM109" s="6"/>
      <c r="AKN109" s="6"/>
      <c r="AKO109" s="6"/>
      <c r="AKP109" s="6"/>
      <c r="AKQ109" s="6"/>
      <c r="AKR109" s="6"/>
      <c r="AKS109" s="6"/>
      <c r="AKT109" s="6"/>
      <c r="AKU109" s="6"/>
      <c r="AKV109" s="6"/>
      <c r="AKW109" s="6"/>
      <c r="AKX109" s="6"/>
      <c r="AKY109" s="6"/>
      <c r="AKZ109" s="6"/>
      <c r="ALA109" s="6"/>
      <c r="ALB109" s="6"/>
      <c r="ALC109" s="6"/>
      <c r="ALD109" s="6"/>
      <c r="ALE109" s="6"/>
      <c r="ALF109" s="6"/>
      <c r="ALG109" s="6"/>
      <c r="ALH109" s="6"/>
      <c r="ALI109" s="6"/>
      <c r="ALJ109" s="6"/>
      <c r="ALK109" s="6"/>
      <c r="ALL109" s="6"/>
      <c r="ALM109" s="6"/>
      <c r="ALN109" s="6"/>
      <c r="ALO109" s="6"/>
      <c r="ALP109" s="6"/>
      <c r="ALQ109" s="6"/>
      <c r="ALR109" s="6"/>
      <c r="ALS109" s="6"/>
      <c r="ALT109" s="6"/>
      <c r="ALU109" s="6"/>
      <c r="ALV109" s="6"/>
      <c r="ALW109" s="6"/>
      <c r="ALX109" s="6"/>
      <c r="ALY109" s="6"/>
      <c r="ALZ109" s="6"/>
      <c r="AMA109" s="6"/>
      <c r="AMB109" s="6"/>
      <c r="AMC109" s="6"/>
      <c r="AMD109" s="6"/>
      <c r="AME109" s="6"/>
      <c r="AMF109" s="6"/>
      <c r="AMG109" s="6"/>
      <c r="AMH109" s="6"/>
      <c r="AMI109" s="6"/>
      <c r="AMJ109" s="6"/>
      <c r="AMK109" s="6"/>
      <c r="AML109" s="6"/>
      <c r="AMM109" s="6"/>
      <c r="AMN109" s="6"/>
      <c r="AMO109" s="6"/>
      <c r="AMP109" s="6"/>
      <c r="AMQ109" s="6"/>
      <c r="AMR109" s="6"/>
      <c r="AMS109" s="6"/>
      <c r="AMT109" s="6"/>
      <c r="AMU109" s="6"/>
      <c r="AMV109" s="6"/>
      <c r="AMW109" s="6"/>
      <c r="AMX109" s="6"/>
      <c r="AMY109" s="6"/>
      <c r="AMZ109" s="6"/>
      <c r="ANA109" s="6"/>
      <c r="ANB109" s="6"/>
      <c r="ANC109" s="6"/>
      <c r="AND109" s="6"/>
      <c r="ANE109" s="6"/>
      <c r="ANF109" s="6"/>
      <c r="ANG109" s="6"/>
      <c r="ANH109" s="6"/>
      <c r="ANI109" s="6"/>
      <c r="ANJ109" s="6"/>
      <c r="ANK109" s="6"/>
      <c r="ANL109" s="6"/>
      <c r="ANM109" s="6"/>
      <c r="ANN109" s="6"/>
      <c r="ANO109" s="6"/>
      <c r="ANP109" s="6"/>
      <c r="ANQ109" s="6"/>
      <c r="ANR109" s="6"/>
      <c r="ANS109" s="6"/>
      <c r="ANT109" s="6"/>
      <c r="ANU109" s="6"/>
      <c r="ANV109" s="6"/>
      <c r="ANW109" s="6"/>
      <c r="ANX109" s="6"/>
      <c r="ANY109" s="6"/>
      <c r="ANZ109" s="6"/>
      <c r="AOA109" s="6"/>
      <c r="AOB109" s="6"/>
      <c r="AOC109" s="6"/>
      <c r="AOD109" s="6"/>
      <c r="AOE109" s="6"/>
      <c r="AOF109" s="6"/>
      <c r="AOG109" s="6"/>
      <c r="AOH109" s="6"/>
      <c r="AOI109" s="6"/>
      <c r="AOJ109" s="6"/>
      <c r="AOK109" s="6"/>
      <c r="AOL109" s="6"/>
      <c r="AOM109" s="6"/>
      <c r="AON109" s="6"/>
      <c r="AOO109" s="6"/>
      <c r="AOP109" s="6"/>
      <c r="AOQ109" s="6"/>
      <c r="AOR109" s="6"/>
      <c r="AOS109" s="6"/>
      <c r="AOT109" s="6"/>
      <c r="AOU109" s="6"/>
      <c r="AOV109" s="6"/>
      <c r="AOW109" s="6"/>
      <c r="AOX109" s="6"/>
      <c r="AOY109" s="6"/>
      <c r="AOZ109" s="6"/>
      <c r="APA109" s="6"/>
      <c r="APB109" s="6"/>
      <c r="APC109" s="6"/>
      <c r="APD109" s="6"/>
      <c r="APE109" s="6"/>
      <c r="APF109" s="6"/>
      <c r="APG109" s="6"/>
      <c r="APH109" s="6"/>
      <c r="API109" s="6"/>
      <c r="APJ109" s="6"/>
      <c r="APK109" s="6"/>
      <c r="APL109" s="6"/>
      <c r="APM109" s="6"/>
      <c r="APN109" s="6"/>
      <c r="APO109" s="6"/>
      <c r="APP109" s="6"/>
      <c r="APQ109" s="6"/>
      <c r="APR109" s="6"/>
      <c r="APS109" s="6"/>
      <c r="APT109" s="6"/>
      <c r="APU109" s="6"/>
      <c r="APV109" s="6"/>
      <c r="APW109" s="6"/>
      <c r="APX109" s="6"/>
      <c r="APY109" s="6"/>
      <c r="APZ109" s="6"/>
      <c r="AQA109" s="6"/>
      <c r="AQB109" s="6"/>
      <c r="AQC109" s="6"/>
      <c r="AQD109" s="6"/>
      <c r="AQE109" s="6"/>
      <c r="AQF109" s="6"/>
      <c r="AQG109" s="6"/>
      <c r="AQH109" s="6"/>
      <c r="AQI109" s="6"/>
      <c r="AQJ109" s="6"/>
      <c r="AQK109" s="6"/>
      <c r="AQL109" s="6"/>
      <c r="AQM109" s="6"/>
      <c r="AQN109" s="6"/>
      <c r="AQO109" s="6"/>
      <c r="AQP109" s="6"/>
      <c r="AQQ109" s="6"/>
      <c r="AQR109" s="6"/>
      <c r="AQS109" s="6"/>
      <c r="AQT109" s="6"/>
      <c r="AQU109" s="6"/>
      <c r="AQV109" s="6"/>
      <c r="AQW109" s="6"/>
      <c r="AQX109" s="6"/>
      <c r="AQY109" s="6"/>
      <c r="AQZ109" s="6"/>
      <c r="ARA109" s="6"/>
      <c r="ARB109" s="6"/>
      <c r="ARC109" s="6"/>
      <c r="ARD109" s="6"/>
      <c r="ARE109" s="6"/>
      <c r="ARF109" s="6"/>
      <c r="ARG109" s="6"/>
      <c r="ARH109" s="6"/>
      <c r="ARI109" s="6"/>
      <c r="ARJ109" s="6"/>
      <c r="ARK109" s="6"/>
      <c r="ARL109" s="6"/>
      <c r="ARM109" s="6"/>
      <c r="ARN109" s="6"/>
      <c r="ARO109" s="6"/>
      <c r="ARP109" s="6"/>
      <c r="ARQ109" s="6"/>
      <c r="ARR109" s="6"/>
      <c r="ARS109" s="6"/>
      <c r="ART109" s="6"/>
      <c r="ARU109" s="6"/>
      <c r="ARV109" s="6"/>
      <c r="ARW109" s="6"/>
      <c r="ARX109" s="6"/>
      <c r="ARY109" s="6"/>
      <c r="ARZ109" s="6"/>
      <c r="ASA109" s="6"/>
      <c r="ASB109" s="6"/>
      <c r="ASC109" s="6"/>
      <c r="ASD109" s="6"/>
      <c r="ASE109" s="6"/>
      <c r="ASF109" s="6"/>
      <c r="ASG109" s="6"/>
      <c r="ASH109" s="6"/>
      <c r="ASI109" s="6"/>
      <c r="ASJ109" s="6"/>
      <c r="ASK109" s="6"/>
      <c r="ASL109" s="6"/>
      <c r="ASM109" s="6"/>
      <c r="ASN109" s="6"/>
      <c r="ASO109" s="6"/>
      <c r="ASP109" s="6"/>
      <c r="ASQ109" s="6"/>
      <c r="ASR109" s="6"/>
      <c r="ASS109" s="6"/>
      <c r="AST109" s="6"/>
      <c r="ASU109" s="6"/>
      <c r="ASV109" s="6"/>
      <c r="ASW109" s="6"/>
      <c r="ASX109" s="6"/>
      <c r="ASY109" s="6"/>
      <c r="ASZ109" s="6"/>
      <c r="ATA109" s="6"/>
      <c r="ATB109" s="6"/>
      <c r="ATC109" s="6"/>
      <c r="ATD109" s="6"/>
      <c r="ATE109" s="6"/>
      <c r="ATF109" s="6"/>
      <c r="ATG109" s="6"/>
      <c r="ATH109" s="6"/>
      <c r="ATI109" s="6"/>
      <c r="ATJ109" s="6"/>
      <c r="ATK109" s="6"/>
      <c r="ATL109" s="6"/>
      <c r="ATM109" s="6"/>
      <c r="ATN109" s="6"/>
      <c r="ATO109" s="6"/>
      <c r="ATP109" s="6"/>
      <c r="ATQ109" s="6"/>
      <c r="ATR109" s="6"/>
      <c r="ATS109" s="6"/>
      <c r="ATT109" s="6"/>
      <c r="ATU109" s="6"/>
      <c r="ATV109" s="6"/>
      <c r="ATW109" s="6"/>
      <c r="ATX109" s="6"/>
      <c r="ATY109" s="6"/>
      <c r="ATZ109" s="6"/>
      <c r="AUA109" s="6"/>
      <c r="AUB109" s="6"/>
      <c r="AUC109" s="6"/>
      <c r="AUD109" s="6"/>
      <c r="AUE109" s="6"/>
      <c r="AUF109" s="6"/>
      <c r="AUG109" s="6"/>
      <c r="AUH109" s="6"/>
      <c r="AUI109" s="6"/>
      <c r="AUJ109" s="6"/>
      <c r="AUK109" s="6"/>
      <c r="AUL109" s="6"/>
      <c r="AUM109" s="6"/>
      <c r="AUN109" s="6"/>
      <c r="AUO109" s="6"/>
      <c r="AUP109" s="6"/>
      <c r="AUQ109" s="6"/>
      <c r="AUR109" s="6"/>
      <c r="AUS109" s="6"/>
      <c r="AUT109" s="6"/>
      <c r="AUU109" s="6"/>
      <c r="AUV109" s="6"/>
      <c r="AUW109" s="6"/>
      <c r="AUX109" s="6"/>
      <c r="AUY109" s="6"/>
      <c r="AUZ109" s="6"/>
      <c r="AVA109" s="6"/>
      <c r="AVB109" s="6"/>
      <c r="AVC109" s="6"/>
      <c r="AVD109" s="6"/>
      <c r="AVE109" s="6"/>
      <c r="AVF109" s="6"/>
      <c r="AVG109" s="6"/>
      <c r="AVH109" s="6"/>
      <c r="AVI109" s="6"/>
      <c r="AVJ109" s="6"/>
      <c r="AVK109" s="6"/>
      <c r="AVL109" s="6"/>
      <c r="AVM109" s="6"/>
      <c r="AVN109" s="6"/>
      <c r="AVO109" s="6"/>
      <c r="AVP109" s="6"/>
      <c r="AVQ109" s="6"/>
      <c r="AVR109" s="6"/>
      <c r="AVS109" s="6"/>
      <c r="AVT109" s="6"/>
      <c r="AVU109" s="6"/>
      <c r="AVV109" s="6"/>
      <c r="AVW109" s="6"/>
      <c r="AVX109" s="6"/>
      <c r="AVY109" s="6"/>
      <c r="AVZ109" s="6"/>
      <c r="AWA109" s="6"/>
      <c r="AWB109" s="6"/>
      <c r="AWC109" s="6"/>
      <c r="AWD109" s="6"/>
      <c r="AWE109" s="6"/>
      <c r="AWF109" s="6"/>
      <c r="AWG109" s="6"/>
      <c r="AWH109" s="6"/>
      <c r="AWI109" s="6"/>
      <c r="AWJ109" s="6"/>
      <c r="AWK109" s="6"/>
      <c r="AWL109" s="6"/>
      <c r="AWM109" s="6"/>
      <c r="AWN109" s="6"/>
      <c r="AWO109" s="6"/>
      <c r="AWP109" s="6"/>
      <c r="AWQ109" s="6"/>
      <c r="AWR109" s="6"/>
      <c r="AWS109" s="6"/>
      <c r="AWT109" s="6"/>
      <c r="AWU109" s="6"/>
      <c r="AWV109" s="6"/>
      <c r="AWW109" s="6"/>
      <c r="AWX109" s="6"/>
      <c r="AWY109" s="6"/>
      <c r="AWZ109" s="6"/>
      <c r="AXA109" s="6"/>
      <c r="AXB109" s="6"/>
      <c r="AXC109" s="6"/>
      <c r="AXD109" s="6"/>
      <c r="AXE109" s="6"/>
      <c r="AXF109" s="6"/>
      <c r="AXG109" s="6"/>
      <c r="AXH109" s="6"/>
      <c r="AXI109" s="6"/>
      <c r="AXJ109" s="6"/>
      <c r="AXK109" s="6"/>
      <c r="AXL109" s="6"/>
      <c r="AXM109" s="6"/>
      <c r="AXN109" s="6"/>
      <c r="AXO109" s="6"/>
      <c r="AXP109" s="6"/>
      <c r="AXQ109" s="6"/>
      <c r="AXR109" s="6"/>
      <c r="AXS109" s="6"/>
      <c r="AXT109" s="6"/>
      <c r="AXU109" s="6"/>
      <c r="AXV109" s="6"/>
      <c r="AXW109" s="6"/>
      <c r="AXX109" s="6"/>
      <c r="AXY109" s="6"/>
      <c r="AXZ109" s="6"/>
      <c r="AYA109" s="6"/>
      <c r="AYB109" s="6"/>
      <c r="AYC109" s="6"/>
      <c r="AYD109" s="6"/>
      <c r="AYE109" s="6"/>
      <c r="AYF109" s="6"/>
      <c r="AYG109" s="6"/>
      <c r="AYH109" s="6"/>
      <c r="AYI109" s="6"/>
      <c r="AYJ109" s="6"/>
      <c r="AYK109" s="6"/>
      <c r="AYL109" s="6"/>
      <c r="AYM109" s="6"/>
      <c r="AYN109" s="6"/>
      <c r="AYO109" s="6"/>
      <c r="AYP109" s="6"/>
      <c r="AYQ109" s="6"/>
      <c r="AYR109" s="6"/>
      <c r="AYS109" s="6"/>
      <c r="AYT109" s="6"/>
      <c r="AYU109" s="6"/>
      <c r="AYV109" s="6"/>
      <c r="AYW109" s="6"/>
      <c r="AYX109" s="6"/>
      <c r="AYY109" s="6"/>
      <c r="AYZ109" s="6"/>
      <c r="AZA109" s="6"/>
      <c r="AZB109" s="6"/>
      <c r="AZC109" s="6"/>
      <c r="AZD109" s="6"/>
      <c r="AZE109" s="6"/>
      <c r="AZF109" s="6"/>
      <c r="AZG109" s="6"/>
      <c r="AZH109" s="6"/>
      <c r="AZI109" s="6"/>
      <c r="AZJ109" s="6"/>
      <c r="AZK109" s="6"/>
      <c r="AZL109" s="6"/>
      <c r="AZM109" s="6"/>
      <c r="AZN109" s="6"/>
      <c r="AZO109" s="6"/>
      <c r="AZP109" s="6"/>
      <c r="AZQ109" s="6"/>
      <c r="AZR109" s="6"/>
      <c r="AZS109" s="6"/>
      <c r="AZT109" s="6"/>
      <c r="AZU109" s="6"/>
      <c r="AZV109" s="6"/>
      <c r="AZW109" s="6"/>
      <c r="AZX109" s="6"/>
      <c r="AZY109" s="6"/>
      <c r="AZZ109" s="6"/>
      <c r="BAA109" s="6"/>
      <c r="BAB109" s="6"/>
      <c r="BAC109" s="6"/>
      <c r="BAD109" s="6"/>
      <c r="BAE109" s="6"/>
      <c r="BAF109" s="6"/>
      <c r="BAG109" s="6"/>
      <c r="BAH109" s="6"/>
      <c r="BAI109" s="6"/>
      <c r="BAJ109" s="6"/>
      <c r="BAK109" s="6"/>
      <c r="BAL109" s="6"/>
      <c r="BAM109" s="6"/>
      <c r="BAN109" s="6"/>
      <c r="BAO109" s="6"/>
      <c r="BAP109" s="6"/>
      <c r="BAQ109" s="6"/>
      <c r="BAR109" s="6"/>
      <c r="BAS109" s="6"/>
      <c r="BAT109" s="6"/>
      <c r="BAU109" s="6"/>
      <c r="BAV109" s="6"/>
      <c r="BAW109" s="6"/>
      <c r="BAX109" s="6"/>
      <c r="BAY109" s="6"/>
      <c r="BAZ109" s="6"/>
      <c r="BBA109" s="6"/>
      <c r="BBB109" s="6"/>
      <c r="BBC109" s="6"/>
      <c r="BBD109" s="6"/>
      <c r="BBE109" s="6"/>
      <c r="BBF109" s="6"/>
      <c r="BBG109" s="6"/>
      <c r="BBH109" s="6"/>
      <c r="BBI109" s="6"/>
      <c r="BBJ109" s="6"/>
      <c r="BBK109" s="6"/>
      <c r="BBL109" s="6"/>
      <c r="BBM109" s="6"/>
      <c r="BBN109" s="6"/>
      <c r="BBO109" s="6"/>
      <c r="BBP109" s="6"/>
      <c r="BBQ109" s="6"/>
      <c r="BBR109" s="6"/>
      <c r="BBS109" s="6"/>
      <c r="BBT109" s="6"/>
      <c r="BBU109" s="6"/>
      <c r="BBV109" s="6"/>
      <c r="BBW109" s="6"/>
      <c r="BBX109" s="6"/>
      <c r="BBY109" s="6"/>
      <c r="BBZ109" s="6"/>
      <c r="BCA109" s="6"/>
      <c r="BCB109" s="6"/>
      <c r="BCC109" s="6"/>
      <c r="BCD109" s="6"/>
      <c r="BCE109" s="6"/>
      <c r="BCF109" s="6"/>
      <c r="BCG109" s="6"/>
      <c r="BCH109" s="6"/>
      <c r="BCI109" s="6"/>
      <c r="BCJ109" s="6"/>
      <c r="BCK109" s="6"/>
      <c r="BCL109" s="6"/>
      <c r="BCM109" s="6"/>
      <c r="BCN109" s="6"/>
      <c r="BCO109" s="6"/>
      <c r="BCP109" s="6"/>
      <c r="BCQ109" s="6"/>
      <c r="BCR109" s="6"/>
      <c r="BCS109" s="6"/>
      <c r="BCT109" s="6"/>
      <c r="BCU109" s="6"/>
      <c r="BCV109" s="6"/>
      <c r="BCW109" s="6"/>
      <c r="BCX109" s="6"/>
      <c r="BCY109" s="6"/>
      <c r="BCZ109" s="6"/>
      <c r="BDA109" s="6"/>
      <c r="BDB109" s="6"/>
      <c r="BDC109" s="6"/>
      <c r="BDD109" s="6"/>
      <c r="BDE109" s="6"/>
      <c r="BDF109" s="6"/>
      <c r="BDG109" s="6"/>
      <c r="BDH109" s="6"/>
      <c r="BDI109" s="6"/>
      <c r="BDJ109" s="6"/>
      <c r="BDK109" s="6"/>
      <c r="BDL109" s="6"/>
      <c r="BDM109" s="6"/>
      <c r="BDN109" s="6"/>
      <c r="BDO109" s="6"/>
      <c r="BDP109" s="6"/>
      <c r="BDQ109" s="6"/>
      <c r="BDR109" s="6"/>
      <c r="BDS109" s="6"/>
      <c r="BDT109" s="6"/>
      <c r="BDU109" s="6"/>
    </row>
    <row r="110" spans="1:1477" s="69" customFormat="1">
      <c r="B110" s="67" t="s">
        <v>6</v>
      </c>
      <c r="C110" s="67" t="s">
        <v>257</v>
      </c>
      <c r="D110" s="67" t="s">
        <v>258</v>
      </c>
      <c r="E110" s="68">
        <v>44573</v>
      </c>
      <c r="F110" s="67" t="s">
        <v>470</v>
      </c>
      <c r="G110" s="158" t="s">
        <v>472</v>
      </c>
      <c r="H110" s="187">
        <v>1</v>
      </c>
      <c r="I110" s="69">
        <v>1</v>
      </c>
      <c r="J110" s="69">
        <v>120</v>
      </c>
      <c r="K110" s="69">
        <v>172</v>
      </c>
      <c r="L110" s="69">
        <v>172</v>
      </c>
      <c r="M110" s="186">
        <f>IF(J110 = 0,0,(L110-AH110-AI110)/J110)</f>
        <v>1.175</v>
      </c>
      <c r="N110" s="69">
        <f>IF(G110&lt;&gt;"",IF(M110&lt;=1.2,1,0),0)</f>
        <v>1</v>
      </c>
      <c r="O110" s="69">
        <v>0</v>
      </c>
      <c r="P110" s="69">
        <v>0</v>
      </c>
      <c r="Q110" s="69">
        <v>0</v>
      </c>
      <c r="R110" s="69">
        <v>52</v>
      </c>
      <c r="S110" s="69">
        <v>0</v>
      </c>
      <c r="T110" s="190">
        <v>679686</v>
      </c>
      <c r="U110" s="190">
        <v>28000</v>
      </c>
      <c r="V110" s="190">
        <v>651686</v>
      </c>
      <c r="W110" s="190">
        <v>695950</v>
      </c>
      <c r="X110" s="190">
        <v>640611</v>
      </c>
      <c r="Y110" s="190">
        <v>0</v>
      </c>
      <c r="Z110" s="190">
        <v>0</v>
      </c>
      <c r="AA110" s="190">
        <v>0</v>
      </c>
      <c r="AB110" s="190">
        <v>640611</v>
      </c>
      <c r="AC110" s="190">
        <v>640611</v>
      </c>
      <c r="AD110" s="186">
        <f>IF(V110=0,0,AC110/V110)</f>
        <v>0.98300561927063035</v>
      </c>
      <c r="AE110" s="69">
        <f>IF(AD110 &lt;=1.1,1,0)</f>
        <v>1</v>
      </c>
      <c r="AF110" s="190">
        <v>0</v>
      </c>
      <c r="AG110" s="190">
        <v>16264</v>
      </c>
      <c r="AH110" s="69">
        <v>8</v>
      </c>
      <c r="AI110" s="69">
        <v>23</v>
      </c>
      <c r="AJ110" s="69">
        <v>0</v>
      </c>
      <c r="AK110" s="69">
        <v>0</v>
      </c>
      <c r="AL110" s="80">
        <v>0</v>
      </c>
      <c r="AM110" s="80">
        <v>0</v>
      </c>
      <c r="AN110" s="69">
        <v>0</v>
      </c>
      <c r="AO110" s="69">
        <v>0</v>
      </c>
      <c r="AP110" s="80">
        <v>16264</v>
      </c>
      <c r="AQ110" s="80">
        <v>16264</v>
      </c>
      <c r="AR110" s="69">
        <v>0</v>
      </c>
      <c r="AS110" s="69">
        <v>0</v>
      </c>
      <c r="AT110" s="80">
        <v>0</v>
      </c>
      <c r="AU110" s="80">
        <v>0</v>
      </c>
      <c r="AV110" s="69">
        <v>0</v>
      </c>
      <c r="AW110" s="69">
        <v>0</v>
      </c>
      <c r="AX110" s="80">
        <v>0</v>
      </c>
      <c r="AY110" s="80">
        <v>0</v>
      </c>
      <c r="AZ110" s="69">
        <v>0</v>
      </c>
      <c r="BA110" s="69">
        <v>0</v>
      </c>
      <c r="BB110" s="80">
        <v>0</v>
      </c>
      <c r="BC110" s="80">
        <v>0</v>
      </c>
      <c r="BD110" s="69">
        <v>0</v>
      </c>
      <c r="BE110" s="69">
        <v>0</v>
      </c>
      <c r="BF110" s="80">
        <v>0</v>
      </c>
      <c r="BG110" s="80">
        <v>0</v>
      </c>
      <c r="BH110" s="69">
        <v>0</v>
      </c>
      <c r="BI110" s="69">
        <v>0</v>
      </c>
      <c r="BJ110" s="80">
        <v>0</v>
      </c>
      <c r="BK110" s="80">
        <v>0</v>
      </c>
      <c r="BL110" s="69">
        <v>0</v>
      </c>
      <c r="BM110" s="69">
        <v>0</v>
      </c>
      <c r="BN110" s="80">
        <v>0</v>
      </c>
      <c r="BO110" s="80">
        <v>0</v>
      </c>
      <c r="BP110" s="69">
        <v>0</v>
      </c>
      <c r="BQ110" s="69">
        <v>0</v>
      </c>
      <c r="BR110" s="80">
        <v>0</v>
      </c>
      <c r="BS110" s="80">
        <v>0</v>
      </c>
      <c r="BT110" s="69">
        <v>0</v>
      </c>
      <c r="BU110" s="69">
        <v>0</v>
      </c>
      <c r="BV110" s="80">
        <v>0</v>
      </c>
      <c r="BW110" s="80">
        <v>0</v>
      </c>
      <c r="BX110" s="69">
        <v>0</v>
      </c>
      <c r="BY110" s="69">
        <v>0</v>
      </c>
      <c r="BZ110" s="80">
        <v>0</v>
      </c>
      <c r="CA110" s="80">
        <v>0</v>
      </c>
      <c r="CB110" s="69">
        <v>0</v>
      </c>
      <c r="CC110" s="69">
        <v>0</v>
      </c>
      <c r="CD110" s="80">
        <v>0</v>
      </c>
      <c r="CE110" s="80">
        <v>0</v>
      </c>
      <c r="CF110" s="69">
        <v>0</v>
      </c>
      <c r="CG110" s="69">
        <v>0</v>
      </c>
      <c r="CH110" s="80">
        <v>0</v>
      </c>
      <c r="CI110" s="80">
        <v>0</v>
      </c>
      <c r="CJ110" s="69">
        <v>0</v>
      </c>
      <c r="CK110" s="69">
        <v>0</v>
      </c>
      <c r="CL110" s="80">
        <v>16264</v>
      </c>
      <c r="CM110" s="80">
        <v>16264</v>
      </c>
      <c r="CN110" s="67" t="s">
        <v>444</v>
      </c>
      <c r="CO110" s="67" t="s">
        <v>445</v>
      </c>
      <c r="CP110" s="67" t="s">
        <v>318</v>
      </c>
      <c r="CQ110" s="67" t="s">
        <v>318</v>
      </c>
      <c r="CR110" s="67" t="s">
        <v>318</v>
      </c>
      <c r="CS110" s="67" t="s">
        <v>318</v>
      </c>
      <c r="CT110" s="68">
        <v>45195</v>
      </c>
      <c r="CU110" s="67" t="s">
        <v>466</v>
      </c>
      <c r="CV110" s="67" t="s">
        <v>467</v>
      </c>
      <c r="CW110" s="68" t="s">
        <v>168</v>
      </c>
      <c r="CX110" s="68">
        <v>45036</v>
      </c>
      <c r="CY110" s="67" t="s">
        <v>464</v>
      </c>
      <c r="CZ110" s="67" t="s">
        <v>468</v>
      </c>
      <c r="DA110" s="67" t="s">
        <v>503</v>
      </c>
      <c r="DB110" s="81">
        <v>644500</v>
      </c>
      <c r="DD110" s="67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</row>
    <row r="111" spans="1:1477" s="69" customFormat="1">
      <c r="B111" s="67" t="s">
        <v>6</v>
      </c>
      <c r="C111" s="67" t="s">
        <v>259</v>
      </c>
      <c r="D111" s="67" t="s">
        <v>260</v>
      </c>
      <c r="E111" s="68">
        <v>44538</v>
      </c>
      <c r="F111" s="67" t="s">
        <v>471</v>
      </c>
      <c r="G111" s="158" t="s">
        <v>472</v>
      </c>
      <c r="H111" s="187">
        <v>1</v>
      </c>
      <c r="I111" s="69">
        <v>3</v>
      </c>
      <c r="J111" s="69">
        <v>240</v>
      </c>
      <c r="K111" s="69">
        <v>317</v>
      </c>
      <c r="L111" s="69">
        <v>314</v>
      </c>
      <c r="M111" s="186">
        <f t="shared" ref="M111:M112" si="90">IF(J111 = 0,0,(L111-AH111-AI111)/J111)</f>
        <v>0.98750000000000004</v>
      </c>
      <c r="N111" s="69">
        <f t="shared" ref="N111:N112" si="91">IF(G111&lt;&gt;"",IF(M111&lt;=1.2,1,0),0)</f>
        <v>1</v>
      </c>
      <c r="O111" s="69">
        <v>3</v>
      </c>
      <c r="P111" s="69">
        <v>0</v>
      </c>
      <c r="Q111" s="69">
        <v>0</v>
      </c>
      <c r="R111" s="69">
        <v>77</v>
      </c>
      <c r="S111" s="69">
        <v>0</v>
      </c>
      <c r="T111" s="190">
        <v>6430299</v>
      </c>
      <c r="U111" s="190">
        <v>84000</v>
      </c>
      <c r="V111" s="190">
        <v>6346299</v>
      </c>
      <c r="W111" s="190">
        <v>6566839</v>
      </c>
      <c r="X111" s="190">
        <v>6774752</v>
      </c>
      <c r="Y111" s="190">
        <v>0</v>
      </c>
      <c r="Z111" s="190">
        <v>0</v>
      </c>
      <c r="AA111" s="190">
        <v>0</v>
      </c>
      <c r="AB111" s="190">
        <v>6774752</v>
      </c>
      <c r="AC111" s="190">
        <v>7323867</v>
      </c>
      <c r="AD111" s="186">
        <f t="shared" ref="AD111:AD112" si="92">IF(V111=0,0,AC111/V111)</f>
        <v>1.1540374949242069</v>
      </c>
      <c r="AE111" s="69">
        <f t="shared" ref="AE111:AE112" si="93">IF(AD111 &lt;=1.1,1,0)</f>
        <v>0</v>
      </c>
      <c r="AF111" s="190">
        <v>551655</v>
      </c>
      <c r="AG111" s="190">
        <v>136540</v>
      </c>
      <c r="AH111" s="69">
        <v>52</v>
      </c>
      <c r="AI111" s="69">
        <v>25</v>
      </c>
      <c r="AJ111" s="69">
        <v>0</v>
      </c>
      <c r="AK111" s="69">
        <v>0</v>
      </c>
      <c r="AL111" s="80">
        <v>84000</v>
      </c>
      <c r="AM111" s="80">
        <v>0</v>
      </c>
      <c r="AN111" s="69">
        <v>0</v>
      </c>
      <c r="AO111" s="69">
        <v>0</v>
      </c>
      <c r="AP111" s="80">
        <v>0</v>
      </c>
      <c r="AQ111" s="80">
        <v>0</v>
      </c>
      <c r="AR111" s="69">
        <v>0</v>
      </c>
      <c r="AS111" s="69">
        <v>0</v>
      </c>
      <c r="AT111" s="80">
        <v>0</v>
      </c>
      <c r="AU111" s="80">
        <v>0</v>
      </c>
      <c r="AV111" s="69">
        <v>0</v>
      </c>
      <c r="AW111" s="69">
        <v>0</v>
      </c>
      <c r="AX111" s="80">
        <v>0</v>
      </c>
      <c r="AY111" s="80">
        <v>0</v>
      </c>
      <c r="AZ111" s="69">
        <v>0</v>
      </c>
      <c r="BA111" s="69">
        <v>0</v>
      </c>
      <c r="BB111" s="80">
        <v>0</v>
      </c>
      <c r="BC111" s="80">
        <v>0</v>
      </c>
      <c r="BD111" s="69">
        <v>0</v>
      </c>
      <c r="BE111" s="69">
        <v>0</v>
      </c>
      <c r="BF111" s="80">
        <v>0</v>
      </c>
      <c r="BG111" s="80">
        <v>0</v>
      </c>
      <c r="BH111" s="69">
        <v>0</v>
      </c>
      <c r="BI111" s="69">
        <v>0</v>
      </c>
      <c r="BJ111" s="80">
        <v>33706</v>
      </c>
      <c r="BK111" s="80">
        <v>33706</v>
      </c>
      <c r="BL111" s="69">
        <v>0</v>
      </c>
      <c r="BM111" s="69">
        <v>0</v>
      </c>
      <c r="BN111" s="80">
        <v>0</v>
      </c>
      <c r="BO111" s="80">
        <v>0</v>
      </c>
      <c r="BP111" s="69">
        <v>0</v>
      </c>
      <c r="BQ111" s="69">
        <v>0</v>
      </c>
      <c r="BR111" s="80">
        <v>0</v>
      </c>
      <c r="BS111" s="80">
        <v>0</v>
      </c>
      <c r="BT111" s="69">
        <v>0</v>
      </c>
      <c r="BU111" s="69">
        <v>0</v>
      </c>
      <c r="BV111" s="80">
        <v>0</v>
      </c>
      <c r="BW111" s="80">
        <v>0</v>
      </c>
      <c r="BX111" s="69">
        <v>0</v>
      </c>
      <c r="BY111" s="69">
        <v>0</v>
      </c>
      <c r="BZ111" s="80">
        <v>0</v>
      </c>
      <c r="CA111" s="80">
        <v>0</v>
      </c>
      <c r="CB111" s="69">
        <v>0</v>
      </c>
      <c r="CC111" s="69">
        <v>0</v>
      </c>
      <c r="CD111" s="80">
        <v>0</v>
      </c>
      <c r="CE111" s="80">
        <v>0</v>
      </c>
      <c r="CF111" s="69">
        <v>0</v>
      </c>
      <c r="CG111" s="69">
        <v>0</v>
      </c>
      <c r="CH111" s="80">
        <v>0</v>
      </c>
      <c r="CI111" s="80">
        <v>0</v>
      </c>
      <c r="CJ111" s="69">
        <v>0</v>
      </c>
      <c r="CK111" s="69">
        <v>0</v>
      </c>
      <c r="CL111" s="80">
        <v>117706</v>
      </c>
      <c r="CM111" s="80">
        <v>33706</v>
      </c>
      <c r="CN111" s="67" t="s">
        <v>316</v>
      </c>
      <c r="CO111" s="67" t="s">
        <v>317</v>
      </c>
      <c r="CP111" s="67" t="s">
        <v>318</v>
      </c>
      <c r="CQ111" s="67" t="s">
        <v>318</v>
      </c>
      <c r="CR111" s="67" t="s">
        <v>318</v>
      </c>
      <c r="CS111" s="67" t="s">
        <v>318</v>
      </c>
      <c r="CT111" s="68">
        <v>45135</v>
      </c>
      <c r="CU111" s="67" t="s">
        <v>466</v>
      </c>
      <c r="CV111" s="67" t="s">
        <v>467</v>
      </c>
      <c r="CW111" s="68" t="s">
        <v>168</v>
      </c>
      <c r="CX111" s="68">
        <v>44981</v>
      </c>
      <c r="CY111" s="67" t="s">
        <v>470</v>
      </c>
      <c r="CZ111" s="67" t="s">
        <v>468</v>
      </c>
      <c r="DA111" s="67" t="s">
        <v>502</v>
      </c>
      <c r="DB111" s="81">
        <v>8690700</v>
      </c>
      <c r="DD111" s="67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</row>
    <row r="112" spans="1:1477" s="69" customFormat="1">
      <c r="B112" s="67" t="s">
        <v>6</v>
      </c>
      <c r="C112" s="67" t="s">
        <v>446</v>
      </c>
      <c r="D112" s="67" t="s">
        <v>506</v>
      </c>
      <c r="E112" s="68">
        <v>44601</v>
      </c>
      <c r="F112" s="67" t="s">
        <v>470</v>
      </c>
      <c r="G112" s="158" t="s">
        <v>472</v>
      </c>
      <c r="H112" s="187">
        <v>2</v>
      </c>
      <c r="I112" s="69">
        <v>0</v>
      </c>
      <c r="J112" s="69">
        <v>180</v>
      </c>
      <c r="K112" s="69">
        <v>220</v>
      </c>
      <c r="L112" s="69">
        <v>220</v>
      </c>
      <c r="M112" s="186">
        <f t="shared" si="90"/>
        <v>1</v>
      </c>
      <c r="N112" s="69">
        <f t="shared" si="91"/>
        <v>1</v>
      </c>
      <c r="O112" s="69">
        <v>0</v>
      </c>
      <c r="P112" s="69">
        <v>0</v>
      </c>
      <c r="Q112" s="69">
        <v>0</v>
      </c>
      <c r="R112" s="69">
        <v>40</v>
      </c>
      <c r="S112" s="69">
        <v>0</v>
      </c>
      <c r="T112" s="190">
        <v>3049631</v>
      </c>
      <c r="U112" s="190">
        <v>50000</v>
      </c>
      <c r="V112" s="190">
        <v>2999631</v>
      </c>
      <c r="W112" s="190">
        <v>3049631</v>
      </c>
      <c r="X112" s="190">
        <v>3013462</v>
      </c>
      <c r="Y112" s="190">
        <v>0</v>
      </c>
      <c r="Z112" s="190">
        <v>0</v>
      </c>
      <c r="AA112" s="190">
        <v>0</v>
      </c>
      <c r="AB112" s="190">
        <v>3013462</v>
      </c>
      <c r="AC112" s="190">
        <v>3013181</v>
      </c>
      <c r="AD112" s="186">
        <f t="shared" si="92"/>
        <v>1.0045172222850076</v>
      </c>
      <c r="AE112" s="69">
        <f t="shared" si="93"/>
        <v>1</v>
      </c>
      <c r="AF112" s="190">
        <v>-281</v>
      </c>
      <c r="AG112" s="190">
        <v>0</v>
      </c>
      <c r="AH112" s="69">
        <v>21</v>
      </c>
      <c r="AI112" s="69">
        <v>19</v>
      </c>
      <c r="AJ112" s="69">
        <v>0</v>
      </c>
      <c r="AK112" s="69">
        <v>0</v>
      </c>
      <c r="AL112" s="80">
        <v>0</v>
      </c>
      <c r="AM112" s="80">
        <v>0</v>
      </c>
      <c r="AN112" s="69">
        <v>0</v>
      </c>
      <c r="AO112" s="69">
        <v>0</v>
      </c>
      <c r="AP112" s="80">
        <v>0</v>
      </c>
      <c r="AQ112" s="80">
        <v>0</v>
      </c>
      <c r="AR112" s="69">
        <v>0</v>
      </c>
      <c r="AS112" s="69">
        <v>0</v>
      </c>
      <c r="AT112" s="80">
        <v>0</v>
      </c>
      <c r="AU112" s="80">
        <v>0</v>
      </c>
      <c r="AV112" s="69">
        <v>0</v>
      </c>
      <c r="AW112" s="69">
        <v>0</v>
      </c>
      <c r="AX112" s="80">
        <v>0</v>
      </c>
      <c r="AY112" s="80">
        <v>0</v>
      </c>
      <c r="AZ112" s="69">
        <v>0</v>
      </c>
      <c r="BA112" s="69">
        <v>0</v>
      </c>
      <c r="BB112" s="80">
        <v>0</v>
      </c>
      <c r="BC112" s="80">
        <v>0</v>
      </c>
      <c r="BD112" s="69">
        <v>0</v>
      </c>
      <c r="BE112" s="69">
        <v>0</v>
      </c>
      <c r="BF112" s="80">
        <v>0</v>
      </c>
      <c r="BG112" s="80">
        <v>0</v>
      </c>
      <c r="BH112" s="69">
        <v>0</v>
      </c>
      <c r="BI112" s="69">
        <v>0</v>
      </c>
      <c r="BJ112" s="80">
        <v>0</v>
      </c>
      <c r="BK112" s="80">
        <v>0</v>
      </c>
      <c r="BL112" s="69">
        <v>0</v>
      </c>
      <c r="BM112" s="69">
        <v>0</v>
      </c>
      <c r="BN112" s="80">
        <v>0</v>
      </c>
      <c r="BO112" s="80">
        <v>0</v>
      </c>
      <c r="BP112" s="69">
        <v>0</v>
      </c>
      <c r="BQ112" s="69">
        <v>0</v>
      </c>
      <c r="BR112" s="80">
        <v>0</v>
      </c>
      <c r="BS112" s="80">
        <v>0</v>
      </c>
      <c r="BT112" s="69">
        <v>0</v>
      </c>
      <c r="BU112" s="69">
        <v>0</v>
      </c>
      <c r="BV112" s="80">
        <v>0</v>
      </c>
      <c r="BW112" s="80">
        <v>0</v>
      </c>
      <c r="BX112" s="69">
        <v>0</v>
      </c>
      <c r="BY112" s="69">
        <v>0</v>
      </c>
      <c r="BZ112" s="80">
        <v>0</v>
      </c>
      <c r="CA112" s="80">
        <v>0</v>
      </c>
      <c r="CB112" s="69">
        <v>0</v>
      </c>
      <c r="CC112" s="69">
        <v>0</v>
      </c>
      <c r="CD112" s="80">
        <v>0</v>
      </c>
      <c r="CE112" s="80">
        <v>0</v>
      </c>
      <c r="CF112" s="69">
        <v>0</v>
      </c>
      <c r="CG112" s="69">
        <v>0</v>
      </c>
      <c r="CH112" s="80">
        <v>0</v>
      </c>
      <c r="CI112" s="80">
        <v>0</v>
      </c>
      <c r="CJ112" s="69">
        <v>0</v>
      </c>
      <c r="CK112" s="69">
        <v>0</v>
      </c>
      <c r="CL112" s="80">
        <v>0</v>
      </c>
      <c r="CM112" s="80">
        <v>0</v>
      </c>
      <c r="CN112" s="67" t="s">
        <v>336</v>
      </c>
      <c r="CO112" s="67" t="s">
        <v>337</v>
      </c>
      <c r="CP112" s="67" t="s">
        <v>318</v>
      </c>
      <c r="CQ112" s="67" t="s">
        <v>318</v>
      </c>
      <c r="CR112" s="67" t="s">
        <v>318</v>
      </c>
      <c r="CS112" s="67" t="s">
        <v>318</v>
      </c>
      <c r="CT112" s="68">
        <v>45127</v>
      </c>
      <c r="CU112" s="67" t="s">
        <v>466</v>
      </c>
      <c r="CV112" s="67" t="s">
        <v>467</v>
      </c>
      <c r="CW112" s="68" t="s">
        <v>168</v>
      </c>
      <c r="CX112" s="68">
        <v>45091</v>
      </c>
      <c r="CY112" s="67" t="s">
        <v>464</v>
      </c>
      <c r="CZ112" s="67" t="s">
        <v>468</v>
      </c>
      <c r="DA112" s="67" t="s">
        <v>504</v>
      </c>
      <c r="DB112" s="81">
        <v>2409700</v>
      </c>
      <c r="DD112" s="67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</row>
    <row r="113" spans="1:1477" s="5" customFormat="1" ht="12.75" thickBot="1">
      <c r="B113" s="75"/>
      <c r="C113" s="75"/>
      <c r="D113" s="75"/>
      <c r="E113" s="68"/>
      <c r="F113" s="75"/>
      <c r="G113" s="75"/>
      <c r="H113" s="187"/>
      <c r="I113" s="76"/>
      <c r="J113" s="76"/>
      <c r="K113" s="76"/>
      <c r="L113" s="76"/>
      <c r="M113" s="140"/>
      <c r="N113" s="69"/>
      <c r="O113" s="76"/>
      <c r="P113" s="76"/>
      <c r="Q113" s="76"/>
      <c r="R113" s="76"/>
      <c r="S113" s="76"/>
      <c r="T113" s="77"/>
      <c r="U113" s="77"/>
      <c r="V113" s="77"/>
      <c r="W113" s="77"/>
      <c r="X113" s="77"/>
      <c r="Y113" s="190"/>
      <c r="Z113" s="190"/>
      <c r="AA113" s="190"/>
      <c r="AB113" s="190"/>
      <c r="AC113" s="190"/>
      <c r="AD113" s="140"/>
      <c r="AE113" s="69"/>
      <c r="AF113" s="190"/>
      <c r="AG113" s="190"/>
      <c r="AH113" s="76"/>
      <c r="AI113" s="76"/>
      <c r="AJ113" s="78"/>
      <c r="AK113" s="78"/>
      <c r="AL113" s="80"/>
      <c r="AM113" s="80"/>
      <c r="AN113" s="78"/>
      <c r="AO113" s="78"/>
      <c r="AP113" s="80"/>
      <c r="AQ113" s="80"/>
      <c r="AR113" s="78"/>
      <c r="AS113" s="78"/>
      <c r="AT113" s="80"/>
      <c r="AU113" s="80"/>
      <c r="AV113" s="78"/>
      <c r="AW113" s="78"/>
      <c r="AX113" s="80"/>
      <c r="AY113" s="80"/>
      <c r="AZ113" s="78"/>
      <c r="BA113" s="78"/>
      <c r="BB113" s="80"/>
      <c r="BC113" s="80"/>
      <c r="BD113" s="78"/>
      <c r="BE113" s="78"/>
      <c r="BF113" s="80"/>
      <c r="BG113" s="80"/>
      <c r="BH113" s="78"/>
      <c r="BI113" s="78"/>
      <c r="BJ113" s="80"/>
      <c r="BK113" s="80"/>
      <c r="BL113" s="78"/>
      <c r="BM113" s="78"/>
      <c r="BN113" s="80"/>
      <c r="BO113" s="80"/>
      <c r="BP113" s="78"/>
      <c r="BQ113" s="78"/>
      <c r="BR113" s="80"/>
      <c r="BS113" s="80"/>
      <c r="BT113" s="78"/>
      <c r="BU113" s="78"/>
      <c r="BV113" s="80"/>
      <c r="BW113" s="80"/>
      <c r="BX113" s="78"/>
      <c r="BY113" s="78"/>
      <c r="BZ113" s="80"/>
      <c r="CA113" s="80"/>
      <c r="CB113" s="78"/>
      <c r="CC113" s="78"/>
      <c r="CD113" s="80"/>
      <c r="CE113" s="80"/>
      <c r="CF113" s="78"/>
      <c r="CG113" s="78"/>
      <c r="CH113" s="80"/>
      <c r="CI113" s="80"/>
      <c r="CJ113" s="78"/>
      <c r="CK113" s="78"/>
      <c r="CL113" s="80"/>
      <c r="CM113" s="80"/>
      <c r="CN113" s="79"/>
      <c r="CO113" s="79"/>
      <c r="CP113" s="79"/>
      <c r="CQ113" s="79"/>
      <c r="CR113" s="79"/>
      <c r="CS113" s="79"/>
      <c r="CT113" s="68"/>
      <c r="CU113" s="75"/>
      <c r="CV113" s="75"/>
      <c r="CW113" s="68"/>
      <c r="CX113" s="68"/>
      <c r="CY113" s="75"/>
      <c r="CZ113" s="75"/>
      <c r="DA113" s="75"/>
      <c r="DB113" s="77"/>
      <c r="DC113" s="76"/>
      <c r="DD113" s="212"/>
    </row>
    <row r="114" spans="1:1477" s="102" customFormat="1" ht="24" customHeight="1" thickTop="1" thickBot="1">
      <c r="A114" s="137"/>
      <c r="B114" s="260" t="s">
        <v>522</v>
      </c>
      <c r="C114" s="261"/>
      <c r="D114" s="262"/>
      <c r="E114" s="7"/>
      <c r="F114" s="8"/>
      <c r="G114" s="159">
        <f>IF(B110="","",ROWS(B110:B113)-1)</f>
        <v>3</v>
      </c>
      <c r="H114" s="9">
        <f>SUM(H110:H113)</f>
        <v>4</v>
      </c>
      <c r="I114" s="9">
        <f>SUM(I110:I113)</f>
        <v>4</v>
      </c>
      <c r="J114" s="9">
        <f>SUM(J110:J113)</f>
        <v>540</v>
      </c>
      <c r="K114" s="9">
        <f>SUM(K110:K113)</f>
        <v>709</v>
      </c>
      <c r="L114" s="9">
        <f>SUM(L110:L113)</f>
        <v>706</v>
      </c>
      <c r="M114" s="142">
        <f>IF(G114="",0,N114/G114)</f>
        <v>1</v>
      </c>
      <c r="N114" s="9">
        <f t="shared" ref="N114:AC114" si="94">SUM(N110:N113)</f>
        <v>3</v>
      </c>
      <c r="O114" s="9">
        <f t="shared" si="94"/>
        <v>3</v>
      </c>
      <c r="P114" s="10">
        <f t="shared" si="94"/>
        <v>0</v>
      </c>
      <c r="Q114" s="10">
        <f t="shared" si="94"/>
        <v>0</v>
      </c>
      <c r="R114" s="9">
        <f t="shared" si="94"/>
        <v>169</v>
      </c>
      <c r="S114" s="9">
        <f t="shared" si="94"/>
        <v>0</v>
      </c>
      <c r="T114" s="11">
        <f t="shared" si="94"/>
        <v>10159616</v>
      </c>
      <c r="U114" s="11">
        <f t="shared" si="94"/>
        <v>162000</v>
      </c>
      <c r="V114" s="11">
        <f t="shared" si="94"/>
        <v>9997616</v>
      </c>
      <c r="W114" s="11">
        <f t="shared" si="94"/>
        <v>10312420</v>
      </c>
      <c r="X114" s="11">
        <f t="shared" si="94"/>
        <v>10428825</v>
      </c>
      <c r="Y114" s="11">
        <f t="shared" si="94"/>
        <v>0</v>
      </c>
      <c r="Z114" s="11">
        <f t="shared" si="94"/>
        <v>0</v>
      </c>
      <c r="AA114" s="11">
        <f t="shared" si="94"/>
        <v>0</v>
      </c>
      <c r="AB114" s="11">
        <f t="shared" si="94"/>
        <v>10428825</v>
      </c>
      <c r="AC114" s="11">
        <f t="shared" si="94"/>
        <v>10977659</v>
      </c>
      <c r="AD114" s="142">
        <f>IF(G114="",0,AE114/G114)</f>
        <v>0.66666666666666663</v>
      </c>
      <c r="AE114" s="145">
        <f t="shared" ref="AE114:CM114" si="95">SUM(AE110:AE113)</f>
        <v>2</v>
      </c>
      <c r="AF114" s="11">
        <f t="shared" si="95"/>
        <v>551374</v>
      </c>
      <c r="AG114" s="11">
        <f t="shared" si="95"/>
        <v>152804</v>
      </c>
      <c r="AH114" s="12">
        <f t="shared" si="95"/>
        <v>81</v>
      </c>
      <c r="AI114" s="12">
        <f t="shared" si="95"/>
        <v>67</v>
      </c>
      <c r="AJ114" s="12">
        <f t="shared" si="95"/>
        <v>0</v>
      </c>
      <c r="AK114" s="12">
        <f t="shared" si="95"/>
        <v>0</v>
      </c>
      <c r="AL114" s="11">
        <f t="shared" si="95"/>
        <v>84000</v>
      </c>
      <c r="AM114" s="11">
        <f t="shared" si="95"/>
        <v>0</v>
      </c>
      <c r="AN114" s="12">
        <f t="shared" si="95"/>
        <v>0</v>
      </c>
      <c r="AO114" s="12">
        <f t="shared" si="95"/>
        <v>0</v>
      </c>
      <c r="AP114" s="11">
        <f t="shared" si="95"/>
        <v>16264</v>
      </c>
      <c r="AQ114" s="11">
        <f t="shared" si="95"/>
        <v>16264</v>
      </c>
      <c r="AR114" s="12">
        <f t="shared" si="95"/>
        <v>0</v>
      </c>
      <c r="AS114" s="12">
        <f t="shared" si="95"/>
        <v>0</v>
      </c>
      <c r="AT114" s="11">
        <f t="shared" si="95"/>
        <v>0</v>
      </c>
      <c r="AU114" s="11">
        <f t="shared" si="95"/>
        <v>0</v>
      </c>
      <c r="AV114" s="12">
        <f t="shared" si="95"/>
        <v>0</v>
      </c>
      <c r="AW114" s="12">
        <f t="shared" si="95"/>
        <v>0</v>
      </c>
      <c r="AX114" s="11">
        <f t="shared" si="95"/>
        <v>0</v>
      </c>
      <c r="AY114" s="11">
        <f t="shared" si="95"/>
        <v>0</v>
      </c>
      <c r="AZ114" s="12">
        <f t="shared" si="95"/>
        <v>0</v>
      </c>
      <c r="BA114" s="12">
        <f t="shared" si="95"/>
        <v>0</v>
      </c>
      <c r="BB114" s="11">
        <f t="shared" si="95"/>
        <v>0</v>
      </c>
      <c r="BC114" s="11">
        <f t="shared" si="95"/>
        <v>0</v>
      </c>
      <c r="BD114" s="12">
        <f t="shared" si="95"/>
        <v>0</v>
      </c>
      <c r="BE114" s="12">
        <f t="shared" si="95"/>
        <v>0</v>
      </c>
      <c r="BF114" s="11">
        <f t="shared" si="95"/>
        <v>0</v>
      </c>
      <c r="BG114" s="11">
        <f t="shared" si="95"/>
        <v>0</v>
      </c>
      <c r="BH114" s="12">
        <f t="shared" si="95"/>
        <v>0</v>
      </c>
      <c r="BI114" s="12">
        <f t="shared" si="95"/>
        <v>0</v>
      </c>
      <c r="BJ114" s="11">
        <f t="shared" si="95"/>
        <v>33706</v>
      </c>
      <c r="BK114" s="11">
        <f t="shared" si="95"/>
        <v>33706</v>
      </c>
      <c r="BL114" s="12">
        <f t="shared" si="95"/>
        <v>0</v>
      </c>
      <c r="BM114" s="12">
        <f t="shared" si="95"/>
        <v>0</v>
      </c>
      <c r="BN114" s="11">
        <f t="shared" si="95"/>
        <v>0</v>
      </c>
      <c r="BO114" s="11">
        <f t="shared" si="95"/>
        <v>0</v>
      </c>
      <c r="BP114" s="12">
        <f t="shared" si="95"/>
        <v>0</v>
      </c>
      <c r="BQ114" s="12">
        <f t="shared" si="95"/>
        <v>0</v>
      </c>
      <c r="BR114" s="11">
        <f t="shared" si="95"/>
        <v>0</v>
      </c>
      <c r="BS114" s="11">
        <f t="shared" si="95"/>
        <v>0</v>
      </c>
      <c r="BT114" s="12">
        <f t="shared" si="95"/>
        <v>0</v>
      </c>
      <c r="BU114" s="12">
        <f t="shared" si="95"/>
        <v>0</v>
      </c>
      <c r="BV114" s="11">
        <f t="shared" si="95"/>
        <v>0</v>
      </c>
      <c r="BW114" s="11">
        <f t="shared" si="95"/>
        <v>0</v>
      </c>
      <c r="BX114" s="12">
        <f t="shared" si="95"/>
        <v>0</v>
      </c>
      <c r="BY114" s="12">
        <f t="shared" si="95"/>
        <v>0</v>
      </c>
      <c r="BZ114" s="11">
        <f t="shared" si="95"/>
        <v>0</v>
      </c>
      <c r="CA114" s="11">
        <f t="shared" si="95"/>
        <v>0</v>
      </c>
      <c r="CB114" s="12">
        <f t="shared" si="95"/>
        <v>0</v>
      </c>
      <c r="CC114" s="12">
        <f t="shared" si="95"/>
        <v>0</v>
      </c>
      <c r="CD114" s="11">
        <f t="shared" si="95"/>
        <v>0</v>
      </c>
      <c r="CE114" s="11">
        <f t="shared" si="95"/>
        <v>0</v>
      </c>
      <c r="CF114" s="12">
        <f t="shared" si="95"/>
        <v>0</v>
      </c>
      <c r="CG114" s="12">
        <f t="shared" si="95"/>
        <v>0</v>
      </c>
      <c r="CH114" s="11">
        <f t="shared" si="95"/>
        <v>0</v>
      </c>
      <c r="CI114" s="11">
        <f t="shared" si="95"/>
        <v>0</v>
      </c>
      <c r="CJ114" s="12">
        <f t="shared" si="95"/>
        <v>0</v>
      </c>
      <c r="CK114" s="12">
        <f t="shared" si="95"/>
        <v>0</v>
      </c>
      <c r="CL114" s="11">
        <f t="shared" si="95"/>
        <v>133970</v>
      </c>
      <c r="CM114" s="11">
        <f t="shared" si="95"/>
        <v>49970</v>
      </c>
      <c r="CN114" s="13"/>
      <c r="CO114" s="13"/>
      <c r="CP114" s="13"/>
      <c r="CQ114" s="13"/>
      <c r="CR114" s="13"/>
      <c r="CS114" s="13"/>
      <c r="CT114" s="7"/>
      <c r="CU114" s="8"/>
      <c r="CV114" s="8"/>
      <c r="CW114" s="7"/>
      <c r="CX114" s="7"/>
      <c r="CY114" s="8"/>
      <c r="CZ114" s="8"/>
      <c r="DA114" s="8"/>
      <c r="DB114" s="11"/>
      <c r="DC114" s="13"/>
      <c r="DD114" s="15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6"/>
      <c r="GF114" s="6"/>
      <c r="GG114" s="6"/>
      <c r="GH114" s="6"/>
      <c r="GI114" s="6"/>
      <c r="GJ114" s="6"/>
      <c r="GK114" s="6"/>
      <c r="GL114" s="6"/>
      <c r="GM114" s="6"/>
      <c r="GN114" s="6"/>
      <c r="GO114" s="6"/>
      <c r="GP114" s="6"/>
      <c r="GQ114" s="6"/>
      <c r="GR114" s="6"/>
      <c r="GS114" s="6"/>
      <c r="GT114" s="6"/>
      <c r="GU114" s="6"/>
      <c r="GV114" s="6"/>
      <c r="GW114" s="6"/>
      <c r="GX114" s="6"/>
      <c r="GY114" s="6"/>
      <c r="GZ114" s="6"/>
      <c r="HA114" s="6"/>
      <c r="HB114" s="6"/>
      <c r="HC114" s="6"/>
      <c r="HD114" s="6"/>
      <c r="HE114" s="6"/>
      <c r="HF114" s="6"/>
      <c r="HG114" s="6"/>
      <c r="HH114" s="6"/>
      <c r="HI114" s="6"/>
      <c r="HJ114" s="6"/>
      <c r="HK114" s="6"/>
      <c r="HL114" s="6"/>
      <c r="HM114" s="6"/>
      <c r="HN114" s="6"/>
      <c r="HO114" s="6"/>
      <c r="HP114" s="6"/>
      <c r="HQ114" s="6"/>
      <c r="HR114" s="6"/>
      <c r="HS114" s="6"/>
      <c r="HT114" s="6"/>
      <c r="HU114" s="6"/>
      <c r="HV114" s="6"/>
      <c r="HW114" s="6"/>
      <c r="HX114" s="6"/>
      <c r="HY114" s="6"/>
      <c r="HZ114" s="6"/>
      <c r="IA114" s="6"/>
      <c r="IB114" s="6"/>
      <c r="IC114" s="6"/>
      <c r="ID114" s="6"/>
      <c r="IE114" s="6"/>
      <c r="IF114" s="6"/>
      <c r="IG114" s="6"/>
      <c r="IH114" s="6"/>
      <c r="II114" s="6"/>
      <c r="IJ114" s="6"/>
      <c r="IK114" s="6"/>
      <c r="IL114" s="6"/>
      <c r="IM114" s="6"/>
      <c r="IN114" s="6"/>
      <c r="IO114" s="6"/>
      <c r="IP114" s="6"/>
      <c r="IQ114" s="6"/>
      <c r="IR114" s="6"/>
      <c r="IS114" s="6"/>
      <c r="IT114" s="6"/>
      <c r="IU114" s="6"/>
      <c r="IV114" s="6"/>
      <c r="IW114" s="6"/>
      <c r="IX114" s="6"/>
      <c r="IY114" s="6"/>
      <c r="IZ114" s="6"/>
      <c r="JA114" s="6"/>
      <c r="JB114" s="6"/>
      <c r="JC114" s="6"/>
      <c r="JD114" s="6"/>
      <c r="JE114" s="6"/>
      <c r="JF114" s="6"/>
      <c r="JG114" s="6"/>
      <c r="JH114" s="6"/>
      <c r="JI114" s="6"/>
      <c r="JJ114" s="6"/>
      <c r="JK114" s="6"/>
      <c r="JL114" s="6"/>
      <c r="JM114" s="6"/>
      <c r="JN114" s="6"/>
      <c r="JO114" s="6"/>
      <c r="JP114" s="6"/>
      <c r="JQ114" s="6"/>
      <c r="JR114" s="6"/>
      <c r="JS114" s="6"/>
      <c r="JT114" s="6"/>
      <c r="JU114" s="6"/>
      <c r="JV114" s="6"/>
      <c r="JW114" s="6"/>
      <c r="JX114" s="6"/>
      <c r="JY114" s="6"/>
      <c r="JZ114" s="6"/>
      <c r="KA114" s="6"/>
      <c r="KB114" s="6"/>
      <c r="KC114" s="6"/>
      <c r="KD114" s="6"/>
      <c r="KE114" s="6"/>
      <c r="KF114" s="6"/>
      <c r="KG114" s="6"/>
      <c r="KH114" s="6"/>
      <c r="KI114" s="6"/>
      <c r="KJ114" s="6"/>
      <c r="KK114" s="6"/>
      <c r="KL114" s="6"/>
      <c r="KM114" s="6"/>
      <c r="KN114" s="6"/>
      <c r="KO114" s="6"/>
      <c r="KP114" s="6"/>
      <c r="KQ114" s="6"/>
      <c r="KR114" s="6"/>
      <c r="KS114" s="6"/>
      <c r="KT114" s="6"/>
      <c r="KU114" s="6"/>
      <c r="KV114" s="6"/>
      <c r="KW114" s="6"/>
      <c r="KX114" s="6"/>
      <c r="KY114" s="6"/>
      <c r="KZ114" s="6"/>
      <c r="LA114" s="6"/>
      <c r="LB114" s="6"/>
      <c r="LC114" s="6"/>
      <c r="LD114" s="6"/>
      <c r="LE114" s="6"/>
      <c r="LF114" s="6"/>
      <c r="LG114" s="6"/>
      <c r="LH114" s="6"/>
      <c r="LI114" s="6"/>
      <c r="LJ114" s="6"/>
      <c r="LK114" s="6"/>
      <c r="LL114" s="6"/>
      <c r="LM114" s="6"/>
      <c r="LN114" s="6"/>
      <c r="LO114" s="6"/>
      <c r="LP114" s="6"/>
      <c r="LQ114" s="6"/>
      <c r="LR114" s="6"/>
      <c r="LS114" s="6"/>
      <c r="LT114" s="6"/>
      <c r="LU114" s="6"/>
      <c r="LV114" s="6"/>
      <c r="LW114" s="6"/>
      <c r="LX114" s="6"/>
      <c r="LY114" s="6"/>
      <c r="LZ114" s="6"/>
      <c r="MA114" s="6"/>
      <c r="MB114" s="6"/>
      <c r="MC114" s="6"/>
      <c r="MD114" s="6"/>
      <c r="ME114" s="6"/>
      <c r="MF114" s="6"/>
      <c r="MG114" s="6"/>
      <c r="MH114" s="6"/>
      <c r="MI114" s="6"/>
      <c r="MJ114" s="6"/>
      <c r="MK114" s="6"/>
      <c r="ML114" s="6"/>
      <c r="MM114" s="6"/>
      <c r="MN114" s="6"/>
      <c r="MO114" s="6"/>
      <c r="MP114" s="6"/>
      <c r="MQ114" s="6"/>
      <c r="MR114" s="6"/>
      <c r="MS114" s="6"/>
      <c r="MT114" s="6"/>
      <c r="MU114" s="6"/>
      <c r="MV114" s="6"/>
      <c r="MW114" s="6"/>
      <c r="MX114" s="6"/>
      <c r="MY114" s="6"/>
      <c r="MZ114" s="6"/>
      <c r="NA114" s="6"/>
      <c r="NB114" s="6"/>
      <c r="NC114" s="6"/>
      <c r="ND114" s="6"/>
      <c r="NE114" s="6"/>
      <c r="NF114" s="6"/>
      <c r="NG114" s="6"/>
      <c r="NH114" s="6"/>
      <c r="NI114" s="6"/>
      <c r="NJ114" s="6"/>
      <c r="NK114" s="6"/>
      <c r="NL114" s="6"/>
      <c r="NM114" s="6"/>
      <c r="NN114" s="6"/>
      <c r="NO114" s="6"/>
      <c r="NP114" s="6"/>
      <c r="NQ114" s="6"/>
      <c r="NR114" s="6"/>
      <c r="NS114" s="6"/>
      <c r="NT114" s="6"/>
      <c r="NU114" s="6"/>
      <c r="NV114" s="6"/>
      <c r="NW114" s="6"/>
      <c r="NX114" s="6"/>
      <c r="NY114" s="6"/>
      <c r="NZ114" s="6"/>
      <c r="OA114" s="6"/>
      <c r="OB114" s="6"/>
      <c r="OC114" s="6"/>
      <c r="OD114" s="6"/>
      <c r="OE114" s="6"/>
      <c r="OF114" s="6"/>
      <c r="OG114" s="6"/>
      <c r="OH114" s="6"/>
      <c r="OI114" s="6"/>
      <c r="OJ114" s="6"/>
      <c r="OK114" s="6"/>
      <c r="OL114" s="6"/>
      <c r="OM114" s="6"/>
      <c r="ON114" s="6"/>
      <c r="OO114" s="6"/>
      <c r="OP114" s="6"/>
      <c r="OQ114" s="6"/>
      <c r="OR114" s="6"/>
      <c r="OS114" s="6"/>
      <c r="OT114" s="6"/>
      <c r="OU114" s="6"/>
      <c r="OV114" s="6"/>
      <c r="OW114" s="6"/>
      <c r="OX114" s="6"/>
      <c r="OY114" s="6"/>
      <c r="OZ114" s="6"/>
      <c r="PA114" s="6"/>
      <c r="PB114" s="6"/>
      <c r="PC114" s="6"/>
      <c r="PD114" s="6"/>
      <c r="PE114" s="6"/>
      <c r="PF114" s="6"/>
      <c r="PG114" s="6"/>
      <c r="PH114" s="6"/>
      <c r="PI114" s="6"/>
      <c r="PJ114" s="6"/>
      <c r="PK114" s="6"/>
      <c r="PL114" s="6"/>
      <c r="PM114" s="6"/>
      <c r="PN114" s="6"/>
      <c r="PO114" s="6"/>
      <c r="PP114" s="6"/>
      <c r="PQ114" s="6"/>
      <c r="PR114" s="6"/>
      <c r="PS114" s="6"/>
      <c r="PT114" s="6"/>
      <c r="PU114" s="6"/>
      <c r="PV114" s="6"/>
      <c r="PW114" s="6"/>
      <c r="PX114" s="6"/>
      <c r="PY114" s="6"/>
      <c r="PZ114" s="6"/>
      <c r="QA114" s="6"/>
      <c r="QB114" s="6"/>
      <c r="QC114" s="6"/>
      <c r="QD114" s="6"/>
      <c r="QE114" s="6"/>
      <c r="QF114" s="6"/>
      <c r="QG114" s="6"/>
      <c r="QH114" s="6"/>
      <c r="QI114" s="6"/>
      <c r="QJ114" s="6"/>
      <c r="QK114" s="6"/>
      <c r="QL114" s="6"/>
      <c r="QM114" s="6"/>
      <c r="QN114" s="6"/>
      <c r="QO114" s="6"/>
      <c r="QP114" s="6"/>
      <c r="QQ114" s="6"/>
      <c r="QR114" s="6"/>
      <c r="QS114" s="6"/>
      <c r="QT114" s="6"/>
      <c r="QU114" s="6"/>
      <c r="QV114" s="6"/>
      <c r="QW114" s="6"/>
      <c r="QX114" s="6"/>
      <c r="QY114" s="6"/>
      <c r="QZ114" s="6"/>
      <c r="RA114" s="6"/>
      <c r="RB114" s="6"/>
      <c r="RC114" s="6"/>
      <c r="RD114" s="6"/>
      <c r="RE114" s="6"/>
      <c r="RF114" s="6"/>
      <c r="RG114" s="6"/>
      <c r="RH114" s="6"/>
      <c r="RI114" s="6"/>
      <c r="RJ114" s="6"/>
      <c r="RK114" s="6"/>
      <c r="RL114" s="6"/>
      <c r="RM114" s="6"/>
      <c r="RN114" s="6"/>
      <c r="RO114" s="6"/>
      <c r="RP114" s="6"/>
      <c r="RQ114" s="6"/>
      <c r="RR114" s="6"/>
      <c r="RS114" s="6"/>
      <c r="RT114" s="6"/>
      <c r="RU114" s="6"/>
      <c r="RV114" s="6"/>
      <c r="RW114" s="6"/>
      <c r="RX114" s="6"/>
      <c r="RY114" s="6"/>
      <c r="RZ114" s="6"/>
      <c r="SA114" s="6"/>
      <c r="SB114" s="6"/>
      <c r="SC114" s="6"/>
      <c r="SD114" s="6"/>
      <c r="SE114" s="6"/>
      <c r="SF114" s="6"/>
      <c r="SG114" s="6"/>
      <c r="SH114" s="6"/>
      <c r="SI114" s="6"/>
      <c r="SJ114" s="6"/>
      <c r="SK114" s="6"/>
      <c r="SL114" s="6"/>
      <c r="SM114" s="6"/>
      <c r="SN114" s="6"/>
      <c r="SO114" s="6"/>
      <c r="SP114" s="6"/>
      <c r="SQ114" s="6"/>
      <c r="SR114" s="6"/>
      <c r="SS114" s="6"/>
      <c r="ST114" s="6"/>
      <c r="SU114" s="6"/>
      <c r="SV114" s="6"/>
      <c r="SW114" s="6"/>
      <c r="SX114" s="6"/>
      <c r="SY114" s="6"/>
      <c r="SZ114" s="6"/>
      <c r="TA114" s="6"/>
      <c r="TB114" s="6"/>
      <c r="TC114" s="6"/>
      <c r="TD114" s="6"/>
      <c r="TE114" s="6"/>
      <c r="TF114" s="6"/>
      <c r="TG114" s="6"/>
      <c r="TH114" s="6"/>
      <c r="TI114" s="6"/>
      <c r="TJ114" s="6"/>
      <c r="TK114" s="6"/>
      <c r="TL114" s="6"/>
      <c r="TM114" s="6"/>
      <c r="TN114" s="6"/>
      <c r="TO114" s="6"/>
      <c r="TP114" s="6"/>
      <c r="TQ114" s="6"/>
      <c r="TR114" s="6"/>
      <c r="TS114" s="6"/>
      <c r="TT114" s="6"/>
      <c r="TU114" s="6"/>
      <c r="TV114" s="6"/>
      <c r="TW114" s="6"/>
      <c r="TX114" s="6"/>
      <c r="TY114" s="6"/>
      <c r="TZ114" s="6"/>
      <c r="UA114" s="6"/>
      <c r="UB114" s="6"/>
      <c r="UC114" s="6"/>
      <c r="UD114" s="6"/>
      <c r="UE114" s="6"/>
      <c r="UF114" s="6"/>
      <c r="UG114" s="6"/>
      <c r="UH114" s="6"/>
      <c r="UI114" s="6"/>
      <c r="UJ114" s="6"/>
      <c r="UK114" s="6"/>
      <c r="UL114" s="6"/>
      <c r="UM114" s="6"/>
      <c r="UN114" s="6"/>
      <c r="UO114" s="6"/>
      <c r="UP114" s="6"/>
      <c r="UQ114" s="6"/>
      <c r="UR114" s="6"/>
      <c r="US114" s="6"/>
      <c r="UT114" s="6"/>
      <c r="UU114" s="6"/>
      <c r="UV114" s="6"/>
      <c r="UW114" s="6"/>
      <c r="UX114" s="6"/>
      <c r="UY114" s="6"/>
      <c r="UZ114" s="6"/>
      <c r="VA114" s="6"/>
      <c r="VB114" s="6"/>
      <c r="VC114" s="6"/>
      <c r="VD114" s="6"/>
      <c r="VE114" s="6"/>
      <c r="VF114" s="6"/>
      <c r="VG114" s="6"/>
      <c r="VH114" s="6"/>
      <c r="VI114" s="6"/>
      <c r="VJ114" s="6"/>
      <c r="VK114" s="6"/>
      <c r="VL114" s="6"/>
      <c r="VM114" s="6"/>
      <c r="VN114" s="6"/>
      <c r="VO114" s="6"/>
      <c r="VP114" s="6"/>
      <c r="VQ114" s="6"/>
      <c r="VR114" s="6"/>
      <c r="VS114" s="6"/>
      <c r="VT114" s="6"/>
      <c r="VU114" s="6"/>
      <c r="VV114" s="6"/>
      <c r="VW114" s="6"/>
      <c r="VX114" s="6"/>
      <c r="VY114" s="6"/>
      <c r="VZ114" s="6"/>
      <c r="WA114" s="6"/>
      <c r="WB114" s="6"/>
      <c r="WC114" s="6"/>
      <c r="WD114" s="6"/>
      <c r="WE114" s="6"/>
      <c r="WF114" s="6"/>
      <c r="WG114" s="6"/>
      <c r="WH114" s="6"/>
      <c r="WI114" s="6"/>
      <c r="WJ114" s="6"/>
      <c r="WK114" s="6"/>
      <c r="WL114" s="6"/>
      <c r="WM114" s="6"/>
      <c r="WN114" s="6"/>
      <c r="WO114" s="6"/>
      <c r="WP114" s="6"/>
      <c r="WQ114" s="6"/>
      <c r="WR114" s="6"/>
      <c r="WS114" s="6"/>
      <c r="WT114" s="6"/>
      <c r="WU114" s="6"/>
      <c r="WV114" s="6"/>
      <c r="WW114" s="6"/>
      <c r="WX114" s="6"/>
      <c r="WY114" s="6"/>
      <c r="WZ114" s="6"/>
      <c r="XA114" s="6"/>
      <c r="XB114" s="6"/>
      <c r="XC114" s="6"/>
      <c r="XD114" s="6"/>
      <c r="XE114" s="6"/>
      <c r="XF114" s="6"/>
      <c r="XG114" s="6"/>
      <c r="XH114" s="6"/>
      <c r="XI114" s="6"/>
      <c r="XJ114" s="6"/>
      <c r="XK114" s="6"/>
      <c r="XL114" s="6"/>
      <c r="XM114" s="6"/>
      <c r="XN114" s="6"/>
      <c r="XO114" s="6"/>
      <c r="XP114" s="6"/>
      <c r="XQ114" s="6"/>
      <c r="XR114" s="6"/>
      <c r="XS114" s="6"/>
      <c r="XT114" s="6"/>
      <c r="XU114" s="6"/>
      <c r="XV114" s="6"/>
      <c r="XW114" s="6"/>
      <c r="XX114" s="6"/>
      <c r="XY114" s="6"/>
      <c r="XZ114" s="6"/>
      <c r="YA114" s="6"/>
      <c r="YB114" s="6"/>
      <c r="YC114" s="6"/>
      <c r="YD114" s="6"/>
      <c r="YE114" s="6"/>
      <c r="YF114" s="6"/>
      <c r="YG114" s="6"/>
      <c r="YH114" s="6"/>
      <c r="YI114" s="6"/>
      <c r="YJ114" s="6"/>
      <c r="YK114" s="6"/>
      <c r="YL114" s="6"/>
      <c r="YM114" s="6"/>
      <c r="YN114" s="6"/>
      <c r="YO114" s="6"/>
      <c r="YP114" s="6"/>
      <c r="YQ114" s="6"/>
      <c r="YR114" s="6"/>
      <c r="YS114" s="6"/>
      <c r="YT114" s="6"/>
      <c r="YU114" s="6"/>
      <c r="YV114" s="6"/>
      <c r="YW114" s="6"/>
      <c r="YX114" s="6"/>
      <c r="YY114" s="6"/>
      <c r="YZ114" s="6"/>
      <c r="ZA114" s="6"/>
      <c r="ZB114" s="6"/>
      <c r="ZC114" s="6"/>
      <c r="ZD114" s="6"/>
      <c r="ZE114" s="6"/>
      <c r="ZF114" s="6"/>
      <c r="ZG114" s="6"/>
      <c r="ZH114" s="6"/>
      <c r="ZI114" s="6"/>
      <c r="ZJ114" s="6"/>
      <c r="ZK114" s="6"/>
      <c r="ZL114" s="6"/>
      <c r="ZM114" s="6"/>
      <c r="ZN114" s="6"/>
      <c r="ZO114" s="6"/>
      <c r="ZP114" s="6"/>
      <c r="ZQ114" s="6"/>
      <c r="ZR114" s="6"/>
      <c r="ZS114" s="6"/>
      <c r="ZT114" s="6"/>
      <c r="ZU114" s="6"/>
      <c r="ZV114" s="6"/>
      <c r="ZW114" s="6"/>
      <c r="ZX114" s="6"/>
      <c r="ZY114" s="6"/>
      <c r="ZZ114" s="6"/>
      <c r="AAA114" s="6"/>
      <c r="AAB114" s="6"/>
      <c r="AAC114" s="6"/>
      <c r="AAD114" s="6"/>
      <c r="AAE114" s="6"/>
      <c r="AAF114" s="6"/>
      <c r="AAG114" s="6"/>
      <c r="AAH114" s="6"/>
      <c r="AAI114" s="6"/>
      <c r="AAJ114" s="6"/>
      <c r="AAK114" s="6"/>
      <c r="AAL114" s="6"/>
      <c r="AAM114" s="6"/>
      <c r="AAN114" s="6"/>
      <c r="AAO114" s="6"/>
      <c r="AAP114" s="6"/>
      <c r="AAQ114" s="6"/>
      <c r="AAR114" s="6"/>
      <c r="AAS114" s="6"/>
      <c r="AAT114" s="6"/>
      <c r="AAU114" s="6"/>
      <c r="AAV114" s="6"/>
      <c r="AAW114" s="6"/>
      <c r="AAX114" s="6"/>
      <c r="AAY114" s="6"/>
      <c r="AAZ114" s="6"/>
      <c r="ABA114" s="6"/>
      <c r="ABB114" s="6"/>
      <c r="ABC114" s="6"/>
      <c r="ABD114" s="6"/>
      <c r="ABE114" s="6"/>
      <c r="ABF114" s="6"/>
      <c r="ABG114" s="6"/>
      <c r="ABH114" s="6"/>
      <c r="ABI114" s="6"/>
      <c r="ABJ114" s="6"/>
      <c r="ABK114" s="6"/>
      <c r="ABL114" s="6"/>
      <c r="ABM114" s="6"/>
      <c r="ABN114" s="6"/>
      <c r="ABO114" s="6"/>
      <c r="ABP114" s="6"/>
      <c r="ABQ114" s="6"/>
      <c r="ABR114" s="6"/>
      <c r="ABS114" s="6"/>
      <c r="ABT114" s="6"/>
      <c r="ABU114" s="6"/>
      <c r="ABV114" s="6"/>
      <c r="ABW114" s="6"/>
      <c r="ABX114" s="6"/>
      <c r="ABY114" s="6"/>
      <c r="ABZ114" s="6"/>
      <c r="ACA114" s="6"/>
      <c r="ACB114" s="6"/>
      <c r="ACC114" s="6"/>
      <c r="ACD114" s="6"/>
      <c r="ACE114" s="6"/>
      <c r="ACF114" s="6"/>
      <c r="ACG114" s="6"/>
      <c r="ACH114" s="6"/>
      <c r="ACI114" s="6"/>
      <c r="ACJ114" s="6"/>
      <c r="ACK114" s="6"/>
      <c r="ACL114" s="6"/>
      <c r="ACM114" s="6"/>
      <c r="ACN114" s="6"/>
      <c r="ACO114" s="6"/>
      <c r="ACP114" s="6"/>
      <c r="ACQ114" s="6"/>
      <c r="ACR114" s="6"/>
      <c r="ACS114" s="6"/>
      <c r="ACT114" s="6"/>
      <c r="ACU114" s="6"/>
      <c r="ACV114" s="6"/>
      <c r="ACW114" s="6"/>
      <c r="ACX114" s="6"/>
      <c r="ACY114" s="6"/>
      <c r="ACZ114" s="6"/>
      <c r="ADA114" s="6"/>
      <c r="ADB114" s="6"/>
      <c r="ADC114" s="6"/>
      <c r="ADD114" s="6"/>
      <c r="ADE114" s="6"/>
      <c r="ADF114" s="6"/>
      <c r="ADG114" s="6"/>
      <c r="ADH114" s="6"/>
      <c r="ADI114" s="6"/>
      <c r="ADJ114" s="6"/>
      <c r="ADK114" s="6"/>
      <c r="ADL114" s="6"/>
      <c r="ADM114" s="6"/>
      <c r="ADN114" s="6"/>
      <c r="ADO114" s="6"/>
      <c r="ADP114" s="6"/>
      <c r="ADQ114" s="6"/>
      <c r="ADR114" s="6"/>
      <c r="ADS114" s="6"/>
      <c r="ADT114" s="6"/>
      <c r="ADU114" s="6"/>
      <c r="ADV114" s="6"/>
      <c r="ADW114" s="6"/>
      <c r="ADX114" s="6"/>
      <c r="ADY114" s="6"/>
      <c r="ADZ114" s="6"/>
      <c r="AEA114" s="6"/>
      <c r="AEB114" s="6"/>
      <c r="AEC114" s="6"/>
      <c r="AED114" s="6"/>
      <c r="AEE114" s="6"/>
      <c r="AEF114" s="6"/>
      <c r="AEG114" s="6"/>
      <c r="AEH114" s="6"/>
      <c r="AEI114" s="6"/>
      <c r="AEJ114" s="6"/>
      <c r="AEK114" s="6"/>
      <c r="AEL114" s="6"/>
      <c r="AEM114" s="6"/>
      <c r="AEN114" s="6"/>
      <c r="AEO114" s="6"/>
      <c r="AEP114" s="6"/>
      <c r="AEQ114" s="6"/>
      <c r="AER114" s="6"/>
      <c r="AES114" s="6"/>
      <c r="AET114" s="6"/>
      <c r="AEU114" s="6"/>
      <c r="AEV114" s="6"/>
      <c r="AEW114" s="6"/>
      <c r="AEX114" s="6"/>
      <c r="AEY114" s="6"/>
      <c r="AEZ114" s="6"/>
      <c r="AFA114" s="6"/>
      <c r="AFB114" s="6"/>
      <c r="AFC114" s="6"/>
      <c r="AFD114" s="6"/>
      <c r="AFE114" s="6"/>
      <c r="AFF114" s="6"/>
      <c r="AFG114" s="6"/>
      <c r="AFH114" s="6"/>
      <c r="AFI114" s="6"/>
      <c r="AFJ114" s="6"/>
      <c r="AFK114" s="6"/>
      <c r="AFL114" s="6"/>
      <c r="AFM114" s="6"/>
      <c r="AFN114" s="6"/>
      <c r="AFO114" s="6"/>
      <c r="AFP114" s="6"/>
      <c r="AFQ114" s="6"/>
      <c r="AFR114" s="6"/>
      <c r="AFS114" s="6"/>
      <c r="AFT114" s="6"/>
      <c r="AFU114" s="6"/>
      <c r="AFV114" s="6"/>
      <c r="AFW114" s="6"/>
      <c r="AFX114" s="6"/>
      <c r="AFY114" s="6"/>
      <c r="AFZ114" s="6"/>
      <c r="AGA114" s="6"/>
      <c r="AGB114" s="6"/>
      <c r="AGC114" s="6"/>
      <c r="AGD114" s="6"/>
      <c r="AGE114" s="6"/>
      <c r="AGF114" s="6"/>
      <c r="AGG114" s="6"/>
      <c r="AGH114" s="6"/>
      <c r="AGI114" s="6"/>
      <c r="AGJ114" s="6"/>
      <c r="AGK114" s="6"/>
      <c r="AGL114" s="6"/>
      <c r="AGM114" s="6"/>
      <c r="AGN114" s="6"/>
      <c r="AGO114" s="6"/>
      <c r="AGP114" s="6"/>
      <c r="AGQ114" s="6"/>
      <c r="AGR114" s="6"/>
      <c r="AGS114" s="6"/>
      <c r="AGT114" s="6"/>
      <c r="AGU114" s="6"/>
      <c r="AGV114" s="6"/>
      <c r="AGW114" s="6"/>
      <c r="AGX114" s="6"/>
      <c r="AGY114" s="6"/>
      <c r="AGZ114" s="6"/>
      <c r="AHA114" s="6"/>
      <c r="AHB114" s="6"/>
      <c r="AHC114" s="6"/>
      <c r="AHD114" s="6"/>
      <c r="AHE114" s="6"/>
      <c r="AHF114" s="6"/>
      <c r="AHG114" s="6"/>
      <c r="AHH114" s="6"/>
      <c r="AHI114" s="6"/>
      <c r="AHJ114" s="6"/>
      <c r="AHK114" s="6"/>
      <c r="AHL114" s="6"/>
      <c r="AHM114" s="6"/>
      <c r="AHN114" s="6"/>
      <c r="AHO114" s="6"/>
      <c r="AHP114" s="6"/>
      <c r="AHQ114" s="6"/>
      <c r="AHR114" s="6"/>
      <c r="AHS114" s="6"/>
      <c r="AHT114" s="6"/>
      <c r="AHU114" s="6"/>
      <c r="AHV114" s="6"/>
      <c r="AHW114" s="6"/>
      <c r="AHX114" s="6"/>
      <c r="AHY114" s="6"/>
      <c r="AHZ114" s="6"/>
      <c r="AIA114" s="6"/>
      <c r="AIB114" s="6"/>
      <c r="AIC114" s="6"/>
      <c r="AID114" s="6"/>
      <c r="AIE114" s="6"/>
      <c r="AIF114" s="6"/>
      <c r="AIG114" s="6"/>
      <c r="AIH114" s="6"/>
      <c r="AII114" s="6"/>
      <c r="AIJ114" s="6"/>
      <c r="AIK114" s="6"/>
      <c r="AIL114" s="6"/>
      <c r="AIM114" s="6"/>
      <c r="AIN114" s="6"/>
      <c r="AIO114" s="6"/>
      <c r="AIP114" s="6"/>
      <c r="AIQ114" s="6"/>
      <c r="AIR114" s="6"/>
      <c r="AIS114" s="6"/>
      <c r="AIT114" s="6"/>
      <c r="AIU114" s="6"/>
      <c r="AIV114" s="6"/>
      <c r="AIW114" s="6"/>
      <c r="AIX114" s="6"/>
      <c r="AIY114" s="6"/>
      <c r="AIZ114" s="6"/>
      <c r="AJA114" s="6"/>
      <c r="AJB114" s="6"/>
      <c r="AJC114" s="6"/>
      <c r="AJD114" s="6"/>
      <c r="AJE114" s="6"/>
      <c r="AJF114" s="6"/>
      <c r="AJG114" s="6"/>
      <c r="AJH114" s="6"/>
      <c r="AJI114" s="6"/>
      <c r="AJJ114" s="6"/>
      <c r="AJK114" s="6"/>
      <c r="AJL114" s="6"/>
      <c r="AJM114" s="6"/>
      <c r="AJN114" s="6"/>
      <c r="AJO114" s="6"/>
      <c r="AJP114" s="6"/>
      <c r="AJQ114" s="6"/>
      <c r="AJR114" s="6"/>
      <c r="AJS114" s="6"/>
      <c r="AJT114" s="6"/>
      <c r="AJU114" s="6"/>
      <c r="AJV114" s="6"/>
      <c r="AJW114" s="6"/>
      <c r="AJX114" s="6"/>
      <c r="AJY114" s="6"/>
      <c r="AJZ114" s="6"/>
      <c r="AKA114" s="6"/>
      <c r="AKB114" s="6"/>
      <c r="AKC114" s="6"/>
      <c r="AKD114" s="6"/>
      <c r="AKE114" s="6"/>
      <c r="AKF114" s="6"/>
      <c r="AKG114" s="6"/>
      <c r="AKH114" s="6"/>
      <c r="AKI114" s="6"/>
      <c r="AKJ114" s="6"/>
      <c r="AKK114" s="6"/>
      <c r="AKL114" s="6"/>
      <c r="AKM114" s="6"/>
      <c r="AKN114" s="6"/>
      <c r="AKO114" s="6"/>
      <c r="AKP114" s="6"/>
      <c r="AKQ114" s="6"/>
      <c r="AKR114" s="6"/>
      <c r="AKS114" s="6"/>
      <c r="AKT114" s="6"/>
      <c r="AKU114" s="6"/>
      <c r="AKV114" s="6"/>
      <c r="AKW114" s="6"/>
      <c r="AKX114" s="6"/>
      <c r="AKY114" s="6"/>
      <c r="AKZ114" s="6"/>
      <c r="ALA114" s="6"/>
      <c r="ALB114" s="6"/>
      <c r="ALC114" s="6"/>
      <c r="ALD114" s="6"/>
      <c r="ALE114" s="6"/>
      <c r="ALF114" s="6"/>
      <c r="ALG114" s="6"/>
      <c r="ALH114" s="6"/>
      <c r="ALI114" s="6"/>
      <c r="ALJ114" s="6"/>
      <c r="ALK114" s="6"/>
      <c r="ALL114" s="6"/>
      <c r="ALM114" s="6"/>
      <c r="ALN114" s="6"/>
      <c r="ALO114" s="6"/>
      <c r="ALP114" s="6"/>
      <c r="ALQ114" s="6"/>
      <c r="ALR114" s="6"/>
      <c r="ALS114" s="6"/>
      <c r="ALT114" s="6"/>
      <c r="ALU114" s="6"/>
      <c r="ALV114" s="6"/>
      <c r="ALW114" s="6"/>
      <c r="ALX114" s="6"/>
      <c r="ALY114" s="6"/>
      <c r="ALZ114" s="6"/>
      <c r="AMA114" s="6"/>
      <c r="AMB114" s="6"/>
      <c r="AMC114" s="6"/>
      <c r="AMD114" s="6"/>
      <c r="AME114" s="6"/>
      <c r="AMF114" s="6"/>
      <c r="AMG114" s="6"/>
      <c r="AMH114" s="6"/>
      <c r="AMI114" s="6"/>
      <c r="AMJ114" s="6"/>
      <c r="AMK114" s="6"/>
      <c r="AML114" s="6"/>
      <c r="AMM114" s="6"/>
      <c r="AMN114" s="6"/>
      <c r="AMO114" s="6"/>
      <c r="AMP114" s="6"/>
      <c r="AMQ114" s="6"/>
      <c r="AMR114" s="6"/>
      <c r="AMS114" s="6"/>
      <c r="AMT114" s="6"/>
      <c r="AMU114" s="6"/>
      <c r="AMV114" s="6"/>
      <c r="AMW114" s="6"/>
      <c r="AMX114" s="6"/>
      <c r="AMY114" s="6"/>
      <c r="AMZ114" s="6"/>
      <c r="ANA114" s="6"/>
      <c r="ANB114" s="6"/>
      <c r="ANC114" s="6"/>
      <c r="AND114" s="6"/>
      <c r="ANE114" s="6"/>
      <c r="ANF114" s="6"/>
      <c r="ANG114" s="6"/>
      <c r="ANH114" s="6"/>
      <c r="ANI114" s="6"/>
      <c r="ANJ114" s="6"/>
      <c r="ANK114" s="6"/>
      <c r="ANL114" s="6"/>
      <c r="ANM114" s="6"/>
      <c r="ANN114" s="6"/>
      <c r="ANO114" s="6"/>
      <c r="ANP114" s="6"/>
      <c r="ANQ114" s="6"/>
      <c r="ANR114" s="6"/>
      <c r="ANS114" s="6"/>
      <c r="ANT114" s="6"/>
      <c r="ANU114" s="6"/>
      <c r="ANV114" s="6"/>
      <c r="ANW114" s="6"/>
      <c r="ANX114" s="6"/>
      <c r="ANY114" s="6"/>
      <c r="ANZ114" s="6"/>
      <c r="AOA114" s="6"/>
      <c r="AOB114" s="6"/>
      <c r="AOC114" s="6"/>
      <c r="AOD114" s="6"/>
      <c r="AOE114" s="6"/>
      <c r="AOF114" s="6"/>
      <c r="AOG114" s="6"/>
      <c r="AOH114" s="6"/>
      <c r="AOI114" s="6"/>
      <c r="AOJ114" s="6"/>
      <c r="AOK114" s="6"/>
      <c r="AOL114" s="6"/>
      <c r="AOM114" s="6"/>
      <c r="AON114" s="6"/>
      <c r="AOO114" s="6"/>
      <c r="AOP114" s="6"/>
      <c r="AOQ114" s="6"/>
      <c r="AOR114" s="6"/>
      <c r="AOS114" s="6"/>
      <c r="AOT114" s="6"/>
      <c r="AOU114" s="6"/>
      <c r="AOV114" s="6"/>
      <c r="AOW114" s="6"/>
      <c r="AOX114" s="6"/>
      <c r="AOY114" s="6"/>
      <c r="AOZ114" s="6"/>
      <c r="APA114" s="6"/>
      <c r="APB114" s="6"/>
      <c r="APC114" s="6"/>
      <c r="APD114" s="6"/>
      <c r="APE114" s="6"/>
      <c r="APF114" s="6"/>
      <c r="APG114" s="6"/>
      <c r="APH114" s="6"/>
      <c r="API114" s="6"/>
      <c r="APJ114" s="6"/>
      <c r="APK114" s="6"/>
      <c r="APL114" s="6"/>
      <c r="APM114" s="6"/>
      <c r="APN114" s="6"/>
      <c r="APO114" s="6"/>
      <c r="APP114" s="6"/>
      <c r="APQ114" s="6"/>
      <c r="APR114" s="6"/>
      <c r="APS114" s="6"/>
      <c r="APT114" s="6"/>
      <c r="APU114" s="6"/>
      <c r="APV114" s="6"/>
      <c r="APW114" s="6"/>
      <c r="APX114" s="6"/>
      <c r="APY114" s="6"/>
      <c r="APZ114" s="6"/>
      <c r="AQA114" s="6"/>
      <c r="AQB114" s="6"/>
      <c r="AQC114" s="6"/>
      <c r="AQD114" s="6"/>
      <c r="AQE114" s="6"/>
      <c r="AQF114" s="6"/>
      <c r="AQG114" s="6"/>
      <c r="AQH114" s="6"/>
      <c r="AQI114" s="6"/>
      <c r="AQJ114" s="6"/>
      <c r="AQK114" s="6"/>
      <c r="AQL114" s="6"/>
      <c r="AQM114" s="6"/>
      <c r="AQN114" s="6"/>
      <c r="AQO114" s="6"/>
      <c r="AQP114" s="6"/>
      <c r="AQQ114" s="6"/>
      <c r="AQR114" s="6"/>
      <c r="AQS114" s="6"/>
      <c r="AQT114" s="6"/>
      <c r="AQU114" s="6"/>
      <c r="AQV114" s="6"/>
      <c r="AQW114" s="6"/>
      <c r="AQX114" s="6"/>
      <c r="AQY114" s="6"/>
      <c r="AQZ114" s="6"/>
      <c r="ARA114" s="6"/>
      <c r="ARB114" s="6"/>
      <c r="ARC114" s="6"/>
      <c r="ARD114" s="6"/>
      <c r="ARE114" s="6"/>
      <c r="ARF114" s="6"/>
      <c r="ARG114" s="6"/>
      <c r="ARH114" s="6"/>
      <c r="ARI114" s="6"/>
      <c r="ARJ114" s="6"/>
      <c r="ARK114" s="6"/>
      <c r="ARL114" s="6"/>
      <c r="ARM114" s="6"/>
      <c r="ARN114" s="6"/>
      <c r="ARO114" s="6"/>
      <c r="ARP114" s="6"/>
      <c r="ARQ114" s="6"/>
      <c r="ARR114" s="6"/>
      <c r="ARS114" s="6"/>
      <c r="ART114" s="6"/>
      <c r="ARU114" s="6"/>
      <c r="ARV114" s="6"/>
      <c r="ARW114" s="6"/>
      <c r="ARX114" s="6"/>
      <c r="ARY114" s="6"/>
      <c r="ARZ114" s="6"/>
      <c r="ASA114" s="6"/>
      <c r="ASB114" s="6"/>
      <c r="ASC114" s="6"/>
      <c r="ASD114" s="6"/>
      <c r="ASE114" s="6"/>
      <c r="ASF114" s="6"/>
      <c r="ASG114" s="6"/>
      <c r="ASH114" s="6"/>
      <c r="ASI114" s="6"/>
      <c r="ASJ114" s="6"/>
      <c r="ASK114" s="6"/>
      <c r="ASL114" s="6"/>
      <c r="ASM114" s="6"/>
      <c r="ASN114" s="6"/>
      <c r="ASO114" s="6"/>
      <c r="ASP114" s="6"/>
      <c r="ASQ114" s="6"/>
      <c r="ASR114" s="6"/>
      <c r="ASS114" s="6"/>
      <c r="AST114" s="6"/>
      <c r="ASU114" s="6"/>
      <c r="ASV114" s="6"/>
      <c r="ASW114" s="6"/>
      <c r="ASX114" s="6"/>
      <c r="ASY114" s="6"/>
      <c r="ASZ114" s="6"/>
      <c r="ATA114" s="6"/>
      <c r="ATB114" s="6"/>
      <c r="ATC114" s="6"/>
      <c r="ATD114" s="6"/>
      <c r="ATE114" s="6"/>
      <c r="ATF114" s="6"/>
      <c r="ATG114" s="6"/>
      <c r="ATH114" s="6"/>
      <c r="ATI114" s="6"/>
      <c r="ATJ114" s="6"/>
      <c r="ATK114" s="6"/>
      <c r="ATL114" s="6"/>
      <c r="ATM114" s="6"/>
      <c r="ATN114" s="6"/>
      <c r="ATO114" s="6"/>
      <c r="ATP114" s="6"/>
      <c r="ATQ114" s="6"/>
      <c r="ATR114" s="6"/>
      <c r="ATS114" s="6"/>
      <c r="ATT114" s="6"/>
      <c r="ATU114" s="6"/>
      <c r="ATV114" s="6"/>
      <c r="ATW114" s="6"/>
      <c r="ATX114" s="6"/>
      <c r="ATY114" s="6"/>
      <c r="ATZ114" s="6"/>
      <c r="AUA114" s="6"/>
      <c r="AUB114" s="6"/>
      <c r="AUC114" s="6"/>
      <c r="AUD114" s="6"/>
      <c r="AUE114" s="6"/>
      <c r="AUF114" s="6"/>
      <c r="AUG114" s="6"/>
      <c r="AUH114" s="6"/>
      <c r="AUI114" s="6"/>
      <c r="AUJ114" s="6"/>
      <c r="AUK114" s="6"/>
      <c r="AUL114" s="6"/>
      <c r="AUM114" s="6"/>
      <c r="AUN114" s="6"/>
      <c r="AUO114" s="6"/>
      <c r="AUP114" s="6"/>
      <c r="AUQ114" s="6"/>
      <c r="AUR114" s="6"/>
      <c r="AUS114" s="6"/>
      <c r="AUT114" s="6"/>
      <c r="AUU114" s="6"/>
      <c r="AUV114" s="6"/>
      <c r="AUW114" s="6"/>
      <c r="AUX114" s="6"/>
      <c r="AUY114" s="6"/>
      <c r="AUZ114" s="6"/>
      <c r="AVA114" s="6"/>
      <c r="AVB114" s="6"/>
      <c r="AVC114" s="6"/>
      <c r="AVD114" s="6"/>
      <c r="AVE114" s="6"/>
      <c r="AVF114" s="6"/>
      <c r="AVG114" s="6"/>
      <c r="AVH114" s="6"/>
      <c r="AVI114" s="6"/>
      <c r="AVJ114" s="6"/>
      <c r="AVK114" s="6"/>
      <c r="AVL114" s="6"/>
      <c r="AVM114" s="6"/>
      <c r="AVN114" s="6"/>
      <c r="AVO114" s="6"/>
      <c r="AVP114" s="6"/>
      <c r="AVQ114" s="6"/>
      <c r="AVR114" s="6"/>
      <c r="AVS114" s="6"/>
      <c r="AVT114" s="6"/>
      <c r="AVU114" s="6"/>
      <c r="AVV114" s="6"/>
      <c r="AVW114" s="6"/>
      <c r="AVX114" s="6"/>
      <c r="AVY114" s="6"/>
      <c r="AVZ114" s="6"/>
      <c r="AWA114" s="6"/>
      <c r="AWB114" s="6"/>
      <c r="AWC114" s="6"/>
      <c r="AWD114" s="6"/>
      <c r="AWE114" s="6"/>
      <c r="AWF114" s="6"/>
      <c r="AWG114" s="6"/>
      <c r="AWH114" s="6"/>
      <c r="AWI114" s="6"/>
      <c r="AWJ114" s="6"/>
      <c r="AWK114" s="6"/>
      <c r="AWL114" s="6"/>
      <c r="AWM114" s="6"/>
      <c r="AWN114" s="6"/>
      <c r="AWO114" s="6"/>
      <c r="AWP114" s="6"/>
      <c r="AWQ114" s="6"/>
      <c r="AWR114" s="6"/>
      <c r="AWS114" s="6"/>
      <c r="AWT114" s="6"/>
      <c r="AWU114" s="6"/>
      <c r="AWV114" s="6"/>
      <c r="AWW114" s="6"/>
      <c r="AWX114" s="6"/>
      <c r="AWY114" s="6"/>
      <c r="AWZ114" s="6"/>
      <c r="AXA114" s="6"/>
      <c r="AXB114" s="6"/>
      <c r="AXC114" s="6"/>
      <c r="AXD114" s="6"/>
      <c r="AXE114" s="6"/>
      <c r="AXF114" s="6"/>
      <c r="AXG114" s="6"/>
      <c r="AXH114" s="6"/>
      <c r="AXI114" s="6"/>
      <c r="AXJ114" s="6"/>
      <c r="AXK114" s="6"/>
      <c r="AXL114" s="6"/>
      <c r="AXM114" s="6"/>
      <c r="AXN114" s="6"/>
      <c r="AXO114" s="6"/>
      <c r="AXP114" s="6"/>
      <c r="AXQ114" s="6"/>
      <c r="AXR114" s="6"/>
      <c r="AXS114" s="6"/>
      <c r="AXT114" s="6"/>
      <c r="AXU114" s="6"/>
      <c r="AXV114" s="6"/>
      <c r="AXW114" s="6"/>
      <c r="AXX114" s="6"/>
      <c r="AXY114" s="6"/>
      <c r="AXZ114" s="6"/>
      <c r="AYA114" s="6"/>
      <c r="AYB114" s="6"/>
      <c r="AYC114" s="6"/>
      <c r="AYD114" s="6"/>
      <c r="AYE114" s="6"/>
      <c r="AYF114" s="6"/>
      <c r="AYG114" s="6"/>
      <c r="AYH114" s="6"/>
      <c r="AYI114" s="6"/>
      <c r="AYJ114" s="6"/>
      <c r="AYK114" s="6"/>
      <c r="AYL114" s="6"/>
      <c r="AYM114" s="6"/>
      <c r="AYN114" s="6"/>
      <c r="AYO114" s="6"/>
      <c r="AYP114" s="6"/>
      <c r="AYQ114" s="6"/>
      <c r="AYR114" s="6"/>
      <c r="AYS114" s="6"/>
      <c r="AYT114" s="6"/>
      <c r="AYU114" s="6"/>
      <c r="AYV114" s="6"/>
      <c r="AYW114" s="6"/>
      <c r="AYX114" s="6"/>
      <c r="AYY114" s="6"/>
      <c r="AYZ114" s="6"/>
      <c r="AZA114" s="6"/>
      <c r="AZB114" s="6"/>
      <c r="AZC114" s="6"/>
      <c r="AZD114" s="6"/>
      <c r="AZE114" s="6"/>
      <c r="AZF114" s="6"/>
      <c r="AZG114" s="6"/>
      <c r="AZH114" s="6"/>
      <c r="AZI114" s="6"/>
      <c r="AZJ114" s="6"/>
      <c r="AZK114" s="6"/>
      <c r="AZL114" s="6"/>
      <c r="AZM114" s="6"/>
      <c r="AZN114" s="6"/>
      <c r="AZO114" s="6"/>
      <c r="AZP114" s="6"/>
      <c r="AZQ114" s="6"/>
      <c r="AZR114" s="6"/>
      <c r="AZS114" s="6"/>
      <c r="AZT114" s="6"/>
      <c r="AZU114" s="6"/>
      <c r="AZV114" s="6"/>
      <c r="AZW114" s="6"/>
      <c r="AZX114" s="6"/>
      <c r="AZY114" s="6"/>
      <c r="AZZ114" s="6"/>
      <c r="BAA114" s="6"/>
      <c r="BAB114" s="6"/>
      <c r="BAC114" s="6"/>
      <c r="BAD114" s="6"/>
      <c r="BAE114" s="6"/>
      <c r="BAF114" s="6"/>
      <c r="BAG114" s="6"/>
      <c r="BAH114" s="6"/>
      <c r="BAI114" s="6"/>
      <c r="BAJ114" s="6"/>
      <c r="BAK114" s="6"/>
      <c r="BAL114" s="6"/>
      <c r="BAM114" s="6"/>
      <c r="BAN114" s="6"/>
      <c r="BAO114" s="6"/>
      <c r="BAP114" s="6"/>
      <c r="BAQ114" s="6"/>
      <c r="BAR114" s="6"/>
      <c r="BAS114" s="6"/>
      <c r="BAT114" s="6"/>
      <c r="BAU114" s="6"/>
      <c r="BAV114" s="6"/>
      <c r="BAW114" s="6"/>
      <c r="BAX114" s="6"/>
      <c r="BAY114" s="6"/>
      <c r="BAZ114" s="6"/>
      <c r="BBA114" s="6"/>
      <c r="BBB114" s="6"/>
      <c r="BBC114" s="6"/>
      <c r="BBD114" s="6"/>
      <c r="BBE114" s="6"/>
      <c r="BBF114" s="6"/>
      <c r="BBG114" s="6"/>
      <c r="BBH114" s="6"/>
      <c r="BBI114" s="6"/>
      <c r="BBJ114" s="6"/>
      <c r="BBK114" s="6"/>
      <c r="BBL114" s="6"/>
      <c r="BBM114" s="6"/>
      <c r="BBN114" s="6"/>
      <c r="BBO114" s="6"/>
      <c r="BBP114" s="6"/>
      <c r="BBQ114" s="6"/>
      <c r="BBR114" s="6"/>
      <c r="BBS114" s="6"/>
      <c r="BBT114" s="6"/>
      <c r="BBU114" s="6"/>
      <c r="BBV114" s="6"/>
      <c r="BBW114" s="6"/>
      <c r="BBX114" s="6"/>
      <c r="BBY114" s="6"/>
      <c r="BBZ114" s="6"/>
      <c r="BCA114" s="6"/>
      <c r="BCB114" s="6"/>
      <c r="BCC114" s="6"/>
      <c r="BCD114" s="6"/>
      <c r="BCE114" s="6"/>
      <c r="BCF114" s="6"/>
      <c r="BCG114" s="6"/>
      <c r="BCH114" s="6"/>
      <c r="BCI114" s="6"/>
      <c r="BCJ114" s="6"/>
      <c r="BCK114" s="6"/>
      <c r="BCL114" s="6"/>
      <c r="BCM114" s="6"/>
      <c r="BCN114" s="6"/>
      <c r="BCO114" s="6"/>
      <c r="BCP114" s="6"/>
      <c r="BCQ114" s="6"/>
      <c r="BCR114" s="6"/>
      <c r="BCS114" s="6"/>
      <c r="BCT114" s="6"/>
      <c r="BCU114" s="6"/>
      <c r="BCV114" s="6"/>
      <c r="BCW114" s="6"/>
      <c r="BCX114" s="6"/>
      <c r="BCY114" s="6"/>
      <c r="BCZ114" s="6"/>
      <c r="BDA114" s="6"/>
      <c r="BDB114" s="6"/>
      <c r="BDC114" s="6"/>
      <c r="BDD114" s="6"/>
      <c r="BDE114" s="6"/>
      <c r="BDF114" s="6"/>
      <c r="BDG114" s="6"/>
      <c r="BDH114" s="6"/>
      <c r="BDI114" s="6"/>
      <c r="BDJ114" s="6"/>
      <c r="BDK114" s="6"/>
      <c r="BDL114" s="6"/>
      <c r="BDM114" s="6"/>
      <c r="BDN114" s="6"/>
      <c r="BDO114" s="6"/>
      <c r="BDP114" s="6"/>
      <c r="BDQ114" s="6"/>
      <c r="BDR114" s="6"/>
      <c r="BDS114" s="6"/>
      <c r="BDT114" s="6"/>
      <c r="BDU114" s="6"/>
    </row>
    <row r="115" spans="1:1477" s="6" customFormat="1" ht="24" customHeight="1" thickTop="1">
      <c r="B115" s="263" t="s">
        <v>38</v>
      </c>
      <c r="C115" s="264"/>
      <c r="D115" s="265"/>
      <c r="E115" s="119"/>
      <c r="F115" s="118"/>
      <c r="G115" s="112">
        <f t="shared" ref="G115:L115" si="96">SUM(G109,G114)</f>
        <v>7</v>
      </c>
      <c r="H115" s="117">
        <f t="shared" si="96"/>
        <v>10</v>
      </c>
      <c r="I115" s="117">
        <f t="shared" si="96"/>
        <v>14</v>
      </c>
      <c r="J115" s="117">
        <f t="shared" si="96"/>
        <v>1773</v>
      </c>
      <c r="K115" s="117">
        <f t="shared" si="96"/>
        <v>2241</v>
      </c>
      <c r="L115" s="117">
        <f t="shared" si="96"/>
        <v>2582</v>
      </c>
      <c r="M115" s="142">
        <f>IF(G115=0,0,N115/G115)</f>
        <v>0.7142857142857143</v>
      </c>
      <c r="N115" s="117">
        <f t="shared" ref="N115:AC115" si="97">SUM(N109,N114)</f>
        <v>5</v>
      </c>
      <c r="O115" s="117">
        <f t="shared" si="97"/>
        <v>-341</v>
      </c>
      <c r="P115" s="120">
        <f t="shared" si="97"/>
        <v>386</v>
      </c>
      <c r="Q115" s="120">
        <f t="shared" si="97"/>
        <v>0</v>
      </c>
      <c r="R115" s="117">
        <f t="shared" si="97"/>
        <v>375</v>
      </c>
      <c r="S115" s="117">
        <f t="shared" si="97"/>
        <v>93</v>
      </c>
      <c r="T115" s="121">
        <f t="shared" si="97"/>
        <v>30638279</v>
      </c>
      <c r="U115" s="121">
        <f t="shared" si="97"/>
        <v>421000</v>
      </c>
      <c r="V115" s="121">
        <f t="shared" si="97"/>
        <v>30217279</v>
      </c>
      <c r="W115" s="121">
        <f t="shared" si="97"/>
        <v>31250042</v>
      </c>
      <c r="X115" s="121">
        <f t="shared" si="97"/>
        <v>31826708</v>
      </c>
      <c r="Y115" s="121">
        <f t="shared" si="97"/>
        <v>0</v>
      </c>
      <c r="Z115" s="121">
        <f t="shared" si="97"/>
        <v>0</v>
      </c>
      <c r="AA115" s="121">
        <f t="shared" si="97"/>
        <v>0</v>
      </c>
      <c r="AB115" s="121">
        <f t="shared" si="97"/>
        <v>31826708</v>
      </c>
      <c r="AC115" s="121">
        <f t="shared" si="97"/>
        <v>32583430</v>
      </c>
      <c r="AD115" s="142">
        <f>IF(G115=0,0,AE115/G115)</f>
        <v>0.8571428571428571</v>
      </c>
      <c r="AE115" s="146">
        <f t="shared" ref="AE115:CM115" si="98">SUM(AE109,AE114)</f>
        <v>6</v>
      </c>
      <c r="AF115" s="121">
        <f t="shared" si="98"/>
        <v>803119</v>
      </c>
      <c r="AG115" s="121">
        <f t="shared" si="98"/>
        <v>611763</v>
      </c>
      <c r="AH115" s="122">
        <f t="shared" si="98"/>
        <v>199</v>
      </c>
      <c r="AI115" s="122">
        <f t="shared" si="98"/>
        <v>155</v>
      </c>
      <c r="AJ115" s="122">
        <f t="shared" si="98"/>
        <v>0</v>
      </c>
      <c r="AK115" s="122">
        <f t="shared" si="98"/>
        <v>21</v>
      </c>
      <c r="AL115" s="121">
        <f t="shared" si="98"/>
        <v>705432</v>
      </c>
      <c r="AM115" s="121">
        <f t="shared" si="98"/>
        <v>0</v>
      </c>
      <c r="AN115" s="122">
        <f t="shared" si="98"/>
        <v>0</v>
      </c>
      <c r="AO115" s="122">
        <f t="shared" si="98"/>
        <v>0</v>
      </c>
      <c r="AP115" s="121">
        <f t="shared" si="98"/>
        <v>122985</v>
      </c>
      <c r="AQ115" s="121">
        <f t="shared" si="98"/>
        <v>27050</v>
      </c>
      <c r="AR115" s="122">
        <f t="shared" si="98"/>
        <v>0</v>
      </c>
      <c r="AS115" s="122">
        <f t="shared" si="98"/>
        <v>0</v>
      </c>
      <c r="AT115" s="121">
        <f t="shared" si="98"/>
        <v>0</v>
      </c>
      <c r="AU115" s="121">
        <f t="shared" si="98"/>
        <v>0</v>
      </c>
      <c r="AV115" s="122">
        <f t="shared" si="98"/>
        <v>0</v>
      </c>
      <c r="AW115" s="122">
        <f t="shared" si="98"/>
        <v>0</v>
      </c>
      <c r="AX115" s="121">
        <f t="shared" si="98"/>
        <v>0</v>
      </c>
      <c r="AY115" s="121">
        <f t="shared" si="98"/>
        <v>0</v>
      </c>
      <c r="AZ115" s="122">
        <f t="shared" si="98"/>
        <v>0</v>
      </c>
      <c r="BA115" s="122">
        <f t="shared" si="98"/>
        <v>0</v>
      </c>
      <c r="BB115" s="121">
        <f t="shared" si="98"/>
        <v>0</v>
      </c>
      <c r="BC115" s="121">
        <f t="shared" si="98"/>
        <v>0</v>
      </c>
      <c r="BD115" s="122">
        <f t="shared" si="98"/>
        <v>0</v>
      </c>
      <c r="BE115" s="122">
        <f t="shared" si="98"/>
        <v>91</v>
      </c>
      <c r="BF115" s="121">
        <f t="shared" si="98"/>
        <v>-83887</v>
      </c>
      <c r="BG115" s="121">
        <f t="shared" si="98"/>
        <v>0</v>
      </c>
      <c r="BH115" s="122">
        <f t="shared" si="98"/>
        <v>0</v>
      </c>
      <c r="BI115" s="122">
        <f t="shared" si="98"/>
        <v>0</v>
      </c>
      <c r="BJ115" s="121">
        <f t="shared" si="98"/>
        <v>48359</v>
      </c>
      <c r="BK115" s="121">
        <f t="shared" si="98"/>
        <v>33706</v>
      </c>
      <c r="BL115" s="122">
        <f t="shared" si="98"/>
        <v>0</v>
      </c>
      <c r="BM115" s="122">
        <f t="shared" si="98"/>
        <v>0</v>
      </c>
      <c r="BN115" s="121">
        <f t="shared" si="98"/>
        <v>0</v>
      </c>
      <c r="BO115" s="121">
        <f t="shared" si="98"/>
        <v>0</v>
      </c>
      <c r="BP115" s="122">
        <f t="shared" si="98"/>
        <v>0</v>
      </c>
      <c r="BQ115" s="122">
        <f t="shared" si="98"/>
        <v>0</v>
      </c>
      <c r="BR115" s="121">
        <f t="shared" si="98"/>
        <v>0</v>
      </c>
      <c r="BS115" s="121">
        <f t="shared" si="98"/>
        <v>0</v>
      </c>
      <c r="BT115" s="122">
        <f t="shared" si="98"/>
        <v>0</v>
      </c>
      <c r="BU115" s="122">
        <f t="shared" si="98"/>
        <v>0</v>
      </c>
      <c r="BV115" s="121">
        <f t="shared" si="98"/>
        <v>0</v>
      </c>
      <c r="BW115" s="121">
        <f t="shared" si="98"/>
        <v>0</v>
      </c>
      <c r="BX115" s="122">
        <f t="shared" si="98"/>
        <v>0</v>
      </c>
      <c r="BY115" s="122">
        <f t="shared" si="98"/>
        <v>0</v>
      </c>
      <c r="BZ115" s="121">
        <f t="shared" si="98"/>
        <v>0</v>
      </c>
      <c r="CA115" s="121">
        <f t="shared" si="98"/>
        <v>0</v>
      </c>
      <c r="CB115" s="122">
        <f t="shared" si="98"/>
        <v>0</v>
      </c>
      <c r="CC115" s="122">
        <f t="shared" si="98"/>
        <v>0</v>
      </c>
      <c r="CD115" s="121">
        <f t="shared" si="98"/>
        <v>0</v>
      </c>
      <c r="CE115" s="121">
        <f t="shared" si="98"/>
        <v>0</v>
      </c>
      <c r="CF115" s="122">
        <f t="shared" si="98"/>
        <v>0</v>
      </c>
      <c r="CG115" s="122">
        <f t="shared" si="98"/>
        <v>-19</v>
      </c>
      <c r="CH115" s="121">
        <f t="shared" si="98"/>
        <v>-105466</v>
      </c>
      <c r="CI115" s="121">
        <f t="shared" si="98"/>
        <v>0</v>
      </c>
      <c r="CJ115" s="122">
        <f t="shared" si="98"/>
        <v>0</v>
      </c>
      <c r="CK115" s="122">
        <f t="shared" si="98"/>
        <v>93</v>
      </c>
      <c r="CL115" s="121">
        <f t="shared" si="98"/>
        <v>687424</v>
      </c>
      <c r="CM115" s="121">
        <f t="shared" si="98"/>
        <v>60756</v>
      </c>
      <c r="CN115" s="123"/>
      <c r="CO115" s="123"/>
      <c r="CP115" s="123"/>
      <c r="CQ115" s="123"/>
      <c r="CR115" s="123"/>
      <c r="CS115" s="123"/>
      <c r="CT115" s="119"/>
      <c r="CU115" s="118"/>
      <c r="CV115" s="118"/>
      <c r="CW115" s="119"/>
      <c r="CX115" s="119"/>
      <c r="CY115" s="118"/>
      <c r="CZ115" s="118"/>
      <c r="DA115" s="118"/>
      <c r="DB115" s="121"/>
      <c r="DC115" s="123"/>
      <c r="DD115" s="116"/>
    </row>
    <row r="116" spans="1:1477" s="69" customFormat="1" ht="12.75" thickBot="1">
      <c r="B116" s="67"/>
      <c r="C116" s="67"/>
      <c r="D116" s="67"/>
      <c r="E116" s="68"/>
      <c r="F116" s="67"/>
      <c r="G116" s="67"/>
      <c r="H116" s="187"/>
      <c r="M116" s="186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86" t="str">
        <f>IF(C116="","",IF(V116=0,0,AC116/V116))</f>
        <v/>
      </c>
      <c r="AE116" s="69" t="str">
        <f>IF(C116="","",IF(AD116 &lt;=1.1,1,0))</f>
        <v/>
      </c>
      <c r="AF116" s="188"/>
      <c r="AG116" s="188"/>
      <c r="AL116" s="80"/>
      <c r="AM116" s="80"/>
      <c r="AP116" s="80"/>
      <c r="AQ116" s="80"/>
      <c r="AT116" s="80"/>
      <c r="AU116" s="80"/>
      <c r="AX116" s="80"/>
      <c r="AY116" s="80"/>
      <c r="BB116" s="80"/>
      <c r="BC116" s="80"/>
      <c r="BF116" s="80"/>
      <c r="BG116" s="80"/>
      <c r="BJ116" s="80"/>
      <c r="BK116" s="80"/>
      <c r="BN116" s="80"/>
      <c r="BO116" s="80"/>
      <c r="BR116" s="80"/>
      <c r="BS116" s="80"/>
      <c r="BV116" s="80"/>
      <c r="BW116" s="80"/>
      <c r="BZ116" s="80"/>
      <c r="CA116" s="80"/>
      <c r="CD116" s="80"/>
      <c r="CE116" s="80"/>
      <c r="CH116" s="80"/>
      <c r="CI116" s="80"/>
      <c r="CL116" s="80"/>
      <c r="CM116" s="80"/>
      <c r="CN116" s="67"/>
      <c r="CO116" s="67"/>
      <c r="CP116" s="67"/>
      <c r="CQ116" s="67"/>
      <c r="CR116" s="67"/>
      <c r="CS116" s="67"/>
      <c r="CT116" s="68"/>
      <c r="CU116" s="67"/>
      <c r="CV116" s="67"/>
      <c r="CW116" s="68"/>
      <c r="CX116" s="68"/>
      <c r="CY116" s="67"/>
      <c r="CZ116" s="67"/>
      <c r="DA116" s="67"/>
      <c r="DB116" s="81"/>
      <c r="DC116" s="67"/>
      <c r="DD116" s="67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</row>
    <row r="117" spans="1:1477" s="6" customFormat="1" ht="24" customHeight="1" thickTop="1">
      <c r="A117" s="196"/>
      <c r="B117" s="266" t="s">
        <v>526</v>
      </c>
      <c r="C117" s="267"/>
      <c r="D117" s="268"/>
      <c r="E117" s="199"/>
      <c r="F117" s="201"/>
      <c r="G117" s="159" t="str">
        <f>IF(C116="","",ROWS(B116:B116)-1)</f>
        <v/>
      </c>
      <c r="H117" s="202">
        <f>SUM(H116:H116)</f>
        <v>0</v>
      </c>
      <c r="I117" s="202">
        <f>SUM(I116:I116)</f>
        <v>0</v>
      </c>
      <c r="J117" s="203">
        <f>SUM(J116:J116)</f>
        <v>0</v>
      </c>
      <c r="K117" s="202">
        <f>SUM(K116:K116)</f>
        <v>0</v>
      </c>
      <c r="L117" s="202">
        <f>SUM(L116:L116)</f>
        <v>0</v>
      </c>
      <c r="M117" s="204">
        <f>IF(G117="",0,N117/G117)</f>
        <v>0</v>
      </c>
      <c r="N117" s="202">
        <f t="shared" ref="N117:AC117" si="99">SUM(N116:N116)</f>
        <v>0</v>
      </c>
      <c r="O117" s="202">
        <f t="shared" si="99"/>
        <v>0</v>
      </c>
      <c r="P117" s="205">
        <f t="shared" si="99"/>
        <v>0</v>
      </c>
      <c r="Q117" s="205">
        <f t="shared" si="99"/>
        <v>0</v>
      </c>
      <c r="R117" s="202">
        <f t="shared" si="99"/>
        <v>0</v>
      </c>
      <c r="S117" s="202">
        <f t="shared" si="99"/>
        <v>0</v>
      </c>
      <c r="T117" s="206">
        <f t="shared" si="99"/>
        <v>0</v>
      </c>
      <c r="U117" s="206">
        <f t="shared" si="99"/>
        <v>0</v>
      </c>
      <c r="V117" s="206">
        <f t="shared" si="99"/>
        <v>0</v>
      </c>
      <c r="W117" s="206">
        <f t="shared" si="99"/>
        <v>0</v>
      </c>
      <c r="X117" s="206">
        <f t="shared" si="99"/>
        <v>0</v>
      </c>
      <c r="Y117" s="206">
        <f t="shared" si="99"/>
        <v>0</v>
      </c>
      <c r="Z117" s="206">
        <f t="shared" si="99"/>
        <v>0</v>
      </c>
      <c r="AA117" s="206">
        <f t="shared" si="99"/>
        <v>0</v>
      </c>
      <c r="AB117" s="206">
        <f t="shared" si="99"/>
        <v>0</v>
      </c>
      <c r="AC117" s="206">
        <f t="shared" si="99"/>
        <v>0</v>
      </c>
      <c r="AD117" s="204">
        <v>0</v>
      </c>
      <c r="AE117" s="207">
        <f t="shared" ref="AE117:BJ117" si="100">SUM(AE116:AE116)</f>
        <v>0</v>
      </c>
      <c r="AF117" s="206">
        <f t="shared" si="100"/>
        <v>0</v>
      </c>
      <c r="AG117" s="206">
        <f t="shared" si="100"/>
        <v>0</v>
      </c>
      <c r="AH117" s="207">
        <f t="shared" si="100"/>
        <v>0</v>
      </c>
      <c r="AI117" s="207">
        <f t="shared" si="100"/>
        <v>0</v>
      </c>
      <c r="AJ117" s="207">
        <f t="shared" si="100"/>
        <v>0</v>
      </c>
      <c r="AK117" s="207">
        <f t="shared" si="100"/>
        <v>0</v>
      </c>
      <c r="AL117" s="206">
        <f t="shared" si="100"/>
        <v>0</v>
      </c>
      <c r="AM117" s="206">
        <f t="shared" si="100"/>
        <v>0</v>
      </c>
      <c r="AN117" s="207">
        <f t="shared" si="100"/>
        <v>0</v>
      </c>
      <c r="AO117" s="207">
        <f t="shared" si="100"/>
        <v>0</v>
      </c>
      <c r="AP117" s="206">
        <f t="shared" si="100"/>
        <v>0</v>
      </c>
      <c r="AQ117" s="206">
        <f t="shared" si="100"/>
        <v>0</v>
      </c>
      <c r="AR117" s="208">
        <f t="shared" si="100"/>
        <v>0</v>
      </c>
      <c r="AS117" s="208">
        <f t="shared" si="100"/>
        <v>0</v>
      </c>
      <c r="AT117" s="206">
        <f t="shared" si="100"/>
        <v>0</v>
      </c>
      <c r="AU117" s="206">
        <f t="shared" si="100"/>
        <v>0</v>
      </c>
      <c r="AV117" s="208">
        <f t="shared" si="100"/>
        <v>0</v>
      </c>
      <c r="AW117" s="208">
        <f t="shared" si="100"/>
        <v>0</v>
      </c>
      <c r="AX117" s="206">
        <f t="shared" si="100"/>
        <v>0</v>
      </c>
      <c r="AY117" s="206">
        <f t="shared" si="100"/>
        <v>0</v>
      </c>
      <c r="AZ117" s="208">
        <f t="shared" si="100"/>
        <v>0</v>
      </c>
      <c r="BA117" s="208">
        <f t="shared" si="100"/>
        <v>0</v>
      </c>
      <c r="BB117" s="206">
        <f t="shared" si="100"/>
        <v>0</v>
      </c>
      <c r="BC117" s="206">
        <f t="shared" si="100"/>
        <v>0</v>
      </c>
      <c r="BD117" s="208">
        <f t="shared" si="100"/>
        <v>0</v>
      </c>
      <c r="BE117" s="208">
        <f t="shared" si="100"/>
        <v>0</v>
      </c>
      <c r="BF117" s="206">
        <f t="shared" si="100"/>
        <v>0</v>
      </c>
      <c r="BG117" s="206">
        <f t="shared" si="100"/>
        <v>0</v>
      </c>
      <c r="BH117" s="208">
        <f t="shared" si="100"/>
        <v>0</v>
      </c>
      <c r="BI117" s="208">
        <f t="shared" si="100"/>
        <v>0</v>
      </c>
      <c r="BJ117" s="206">
        <f t="shared" si="100"/>
        <v>0</v>
      </c>
      <c r="BK117" s="206">
        <f t="shared" ref="BK117:CM117" si="101">SUM(BK116:BK116)</f>
        <v>0</v>
      </c>
      <c r="BL117" s="208">
        <f t="shared" si="101"/>
        <v>0</v>
      </c>
      <c r="BM117" s="208">
        <f t="shared" si="101"/>
        <v>0</v>
      </c>
      <c r="BN117" s="206">
        <f t="shared" si="101"/>
        <v>0</v>
      </c>
      <c r="BO117" s="206">
        <f t="shared" si="101"/>
        <v>0</v>
      </c>
      <c r="BP117" s="208">
        <f t="shared" si="101"/>
        <v>0</v>
      </c>
      <c r="BQ117" s="208">
        <f t="shared" si="101"/>
        <v>0</v>
      </c>
      <c r="BR117" s="206">
        <f t="shared" si="101"/>
        <v>0</v>
      </c>
      <c r="BS117" s="206">
        <f t="shared" si="101"/>
        <v>0</v>
      </c>
      <c r="BT117" s="208">
        <f t="shared" si="101"/>
        <v>0</v>
      </c>
      <c r="BU117" s="208">
        <f t="shared" si="101"/>
        <v>0</v>
      </c>
      <c r="BV117" s="206">
        <f t="shared" si="101"/>
        <v>0</v>
      </c>
      <c r="BW117" s="206">
        <f t="shared" si="101"/>
        <v>0</v>
      </c>
      <c r="BX117" s="208">
        <f t="shared" si="101"/>
        <v>0</v>
      </c>
      <c r="BY117" s="208">
        <f t="shared" si="101"/>
        <v>0</v>
      </c>
      <c r="BZ117" s="206">
        <f t="shared" si="101"/>
        <v>0</v>
      </c>
      <c r="CA117" s="206">
        <f t="shared" si="101"/>
        <v>0</v>
      </c>
      <c r="CB117" s="208">
        <f t="shared" si="101"/>
        <v>0</v>
      </c>
      <c r="CC117" s="208">
        <f t="shared" si="101"/>
        <v>0</v>
      </c>
      <c r="CD117" s="206">
        <f t="shared" si="101"/>
        <v>0</v>
      </c>
      <c r="CE117" s="206">
        <f t="shared" si="101"/>
        <v>0</v>
      </c>
      <c r="CF117" s="208">
        <f t="shared" si="101"/>
        <v>0</v>
      </c>
      <c r="CG117" s="208">
        <f t="shared" si="101"/>
        <v>0</v>
      </c>
      <c r="CH117" s="206">
        <f t="shared" si="101"/>
        <v>0</v>
      </c>
      <c r="CI117" s="206">
        <f t="shared" si="101"/>
        <v>0</v>
      </c>
      <c r="CJ117" s="208">
        <f t="shared" si="101"/>
        <v>0</v>
      </c>
      <c r="CK117" s="208">
        <f t="shared" si="101"/>
        <v>0</v>
      </c>
      <c r="CL117" s="206">
        <f t="shared" si="101"/>
        <v>0</v>
      </c>
      <c r="CM117" s="206">
        <f t="shared" si="101"/>
        <v>0</v>
      </c>
      <c r="CN117" s="209"/>
      <c r="CO117" s="209"/>
      <c r="CP117" s="209"/>
      <c r="CQ117" s="209"/>
      <c r="CR117" s="209"/>
      <c r="CS117" s="209"/>
      <c r="CT117" s="199"/>
      <c r="CU117" s="201"/>
      <c r="CV117" s="201"/>
      <c r="CW117" s="199"/>
      <c r="CX117" s="199"/>
      <c r="CY117" s="201"/>
      <c r="CZ117" s="201"/>
      <c r="DA117" s="201"/>
      <c r="DB117" s="206"/>
      <c r="DC117" s="209"/>
      <c r="DD117" s="210"/>
    </row>
    <row r="118" spans="1:1477" s="69" customFormat="1">
      <c r="B118" s="158" t="s">
        <v>7</v>
      </c>
      <c r="C118" s="158" t="s">
        <v>265</v>
      </c>
      <c r="D118" s="158" t="s">
        <v>266</v>
      </c>
      <c r="E118" s="194">
        <v>43266</v>
      </c>
      <c r="F118" s="158" t="s">
        <v>464</v>
      </c>
      <c r="G118" s="158" t="s">
        <v>475</v>
      </c>
      <c r="H118" s="195">
        <v>2</v>
      </c>
      <c r="I118" s="132">
        <v>27</v>
      </c>
      <c r="J118" s="132">
        <v>1430</v>
      </c>
      <c r="K118" s="132">
        <v>1594</v>
      </c>
      <c r="L118" s="132">
        <v>1265</v>
      </c>
      <c r="M118" s="192">
        <f>IF(J118 = 0,0,(L118-AH118-AI118)/J118)</f>
        <v>0.76993006993006996</v>
      </c>
      <c r="N118" s="69">
        <f>IF(G118&lt;&gt;"",IF(M118&lt;=1.2,1,0),0)</f>
        <v>1</v>
      </c>
      <c r="O118" s="132">
        <v>329</v>
      </c>
      <c r="P118" s="132">
        <v>0</v>
      </c>
      <c r="Q118" s="132">
        <v>0</v>
      </c>
      <c r="R118" s="132">
        <v>164</v>
      </c>
      <c r="S118" s="132">
        <v>0</v>
      </c>
      <c r="T118" s="191">
        <v>143269821</v>
      </c>
      <c r="U118" s="191">
        <v>150000</v>
      </c>
      <c r="V118" s="191">
        <v>143119821</v>
      </c>
      <c r="W118" s="191">
        <v>145759356</v>
      </c>
      <c r="X118" s="191">
        <v>145166429</v>
      </c>
      <c r="Y118" s="191">
        <v>0</v>
      </c>
      <c r="Z118" s="191">
        <v>0</v>
      </c>
      <c r="AA118" s="191">
        <v>0</v>
      </c>
      <c r="AB118" s="191">
        <v>145166429</v>
      </c>
      <c r="AC118" s="191">
        <v>144192875</v>
      </c>
      <c r="AD118" s="192">
        <f>IF(C118="","",IF(V118=0,0,AC118/V118))</f>
        <v>1.0074975918255236</v>
      </c>
      <c r="AE118" s="132">
        <f>IF(C118="","",IF(AD118 &lt;=1.1,1,0))</f>
        <v>1</v>
      </c>
      <c r="AF118" s="191">
        <v>-873129</v>
      </c>
      <c r="AG118" s="191">
        <v>2489535</v>
      </c>
      <c r="AH118" s="132">
        <v>81</v>
      </c>
      <c r="AI118" s="132">
        <v>83</v>
      </c>
      <c r="AJ118" s="132">
        <v>0</v>
      </c>
      <c r="AK118" s="132">
        <v>0</v>
      </c>
      <c r="AL118" s="80">
        <v>398577</v>
      </c>
      <c r="AM118" s="80">
        <v>0</v>
      </c>
      <c r="AN118" s="132">
        <v>0</v>
      </c>
      <c r="AO118" s="132">
        <v>0</v>
      </c>
      <c r="AP118" s="80">
        <v>1404790</v>
      </c>
      <c r="AQ118" s="80">
        <v>0</v>
      </c>
      <c r="AR118" s="132">
        <v>0</v>
      </c>
      <c r="AS118" s="132">
        <v>0</v>
      </c>
      <c r="AT118" s="80">
        <v>13454</v>
      </c>
      <c r="AU118" s="80">
        <v>0</v>
      </c>
      <c r="AV118" s="132">
        <v>0</v>
      </c>
      <c r="AW118" s="132">
        <v>0</v>
      </c>
      <c r="AX118" s="80">
        <v>0</v>
      </c>
      <c r="AY118" s="80">
        <v>0</v>
      </c>
      <c r="AZ118" s="132">
        <v>0</v>
      </c>
      <c r="BA118" s="132">
        <v>0</v>
      </c>
      <c r="BB118" s="80">
        <v>0</v>
      </c>
      <c r="BC118" s="80">
        <v>0</v>
      </c>
      <c r="BD118" s="132">
        <v>0</v>
      </c>
      <c r="BE118" s="132">
        <v>0</v>
      </c>
      <c r="BF118" s="80">
        <v>131931</v>
      </c>
      <c r="BG118" s="80">
        <v>0</v>
      </c>
      <c r="BH118" s="132">
        <v>0</v>
      </c>
      <c r="BI118" s="132">
        <v>0</v>
      </c>
      <c r="BJ118" s="80">
        <v>551048</v>
      </c>
      <c r="BK118" s="80">
        <v>0</v>
      </c>
      <c r="BL118" s="132">
        <v>0</v>
      </c>
      <c r="BM118" s="132">
        <v>0</v>
      </c>
      <c r="BN118" s="80">
        <v>0</v>
      </c>
      <c r="BO118" s="80">
        <v>0</v>
      </c>
      <c r="BP118" s="132">
        <v>0</v>
      </c>
      <c r="BQ118" s="132">
        <v>0</v>
      </c>
      <c r="BR118" s="80">
        <v>0</v>
      </c>
      <c r="BS118" s="80">
        <v>0</v>
      </c>
      <c r="BT118" s="132">
        <v>0</v>
      </c>
      <c r="BU118" s="132">
        <v>0</v>
      </c>
      <c r="BV118" s="80">
        <v>0</v>
      </c>
      <c r="BW118" s="80">
        <v>0</v>
      </c>
      <c r="BX118" s="132">
        <v>0</v>
      </c>
      <c r="BY118" s="132">
        <v>0</v>
      </c>
      <c r="BZ118" s="80">
        <v>0</v>
      </c>
      <c r="CA118" s="80">
        <v>0</v>
      </c>
      <c r="CB118" s="132">
        <v>0</v>
      </c>
      <c r="CC118" s="132">
        <v>0</v>
      </c>
      <c r="CD118" s="80">
        <v>0</v>
      </c>
      <c r="CE118" s="80">
        <v>0</v>
      </c>
      <c r="CF118" s="132">
        <v>0</v>
      </c>
      <c r="CG118" s="132">
        <v>0</v>
      </c>
      <c r="CH118" s="80">
        <v>-140484</v>
      </c>
      <c r="CI118" s="80">
        <v>0</v>
      </c>
      <c r="CJ118" s="132">
        <v>0</v>
      </c>
      <c r="CK118" s="132">
        <v>0</v>
      </c>
      <c r="CL118" s="80">
        <v>2359317</v>
      </c>
      <c r="CM118" s="80">
        <v>0</v>
      </c>
      <c r="CN118" s="158" t="s">
        <v>377</v>
      </c>
      <c r="CO118" s="158" t="s">
        <v>378</v>
      </c>
      <c r="CP118" s="158" t="s">
        <v>318</v>
      </c>
      <c r="CQ118" s="158" t="s">
        <v>318</v>
      </c>
      <c r="CR118" s="158" t="s">
        <v>318</v>
      </c>
      <c r="CS118" s="158" t="s">
        <v>318</v>
      </c>
      <c r="CT118" s="194">
        <v>45112</v>
      </c>
      <c r="CU118" s="158" t="s">
        <v>466</v>
      </c>
      <c r="CV118" s="158" t="s">
        <v>467</v>
      </c>
      <c r="CW118" s="194" t="s">
        <v>168</v>
      </c>
      <c r="CX118" s="194">
        <v>44621</v>
      </c>
      <c r="CY118" s="158" t="s">
        <v>470</v>
      </c>
      <c r="CZ118" s="158" t="s">
        <v>472</v>
      </c>
      <c r="DA118" s="158" t="s">
        <v>507</v>
      </c>
      <c r="DB118" s="200">
        <v>156867749.97999999</v>
      </c>
      <c r="DC118" s="158" t="s">
        <v>442</v>
      </c>
      <c r="DD118" s="67" t="s">
        <v>443</v>
      </c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</row>
    <row r="119" spans="1:1477" s="69" customFormat="1">
      <c r="B119" s="158" t="s">
        <v>7</v>
      </c>
      <c r="C119" s="158" t="s">
        <v>267</v>
      </c>
      <c r="D119" s="158" t="s">
        <v>268</v>
      </c>
      <c r="E119" s="194">
        <v>43599</v>
      </c>
      <c r="F119" s="158" t="s">
        <v>464</v>
      </c>
      <c r="G119" s="158" t="s">
        <v>477</v>
      </c>
      <c r="H119" s="195">
        <v>3</v>
      </c>
      <c r="I119" s="132">
        <v>5</v>
      </c>
      <c r="J119" s="132">
        <v>738</v>
      </c>
      <c r="K119" s="132">
        <v>1039</v>
      </c>
      <c r="L119" s="132">
        <v>1039</v>
      </c>
      <c r="M119" s="192">
        <f t="shared" ref="M119:M126" si="102">IF(J119 = 0,0,(L119-AH119-AI119)/J119)</f>
        <v>1.037940379403794</v>
      </c>
      <c r="N119" s="69">
        <f t="shared" ref="N119:N126" si="103">IF(G119&lt;&gt;"",IF(M119&lt;=1.2,1,0),0)</f>
        <v>1</v>
      </c>
      <c r="O119" s="132">
        <v>0</v>
      </c>
      <c r="P119" s="132">
        <v>0</v>
      </c>
      <c r="Q119" s="132">
        <v>0</v>
      </c>
      <c r="R119" s="132">
        <v>301</v>
      </c>
      <c r="S119" s="132">
        <v>0</v>
      </c>
      <c r="T119" s="191">
        <v>31832323</v>
      </c>
      <c r="U119" s="191">
        <v>150000</v>
      </c>
      <c r="V119" s="191">
        <v>31682323</v>
      </c>
      <c r="W119" s="191">
        <v>32865375</v>
      </c>
      <c r="X119" s="191">
        <v>32938830</v>
      </c>
      <c r="Y119" s="191">
        <v>0</v>
      </c>
      <c r="Z119" s="191">
        <v>0</v>
      </c>
      <c r="AA119" s="191">
        <v>0</v>
      </c>
      <c r="AB119" s="191">
        <v>32938830</v>
      </c>
      <c r="AC119" s="191">
        <v>32271398</v>
      </c>
      <c r="AD119" s="192">
        <f t="shared" ref="AD119:AD126" si="104">IF(C119="","",IF(V119=0,0,AC119/V119))</f>
        <v>1.0185931757592397</v>
      </c>
      <c r="AE119" s="132">
        <f t="shared" ref="AE119:AE126" si="105">IF(C119="","",IF(AD119 &lt;=1.1,1,0))</f>
        <v>1</v>
      </c>
      <c r="AF119" s="191">
        <v>-667433</v>
      </c>
      <c r="AG119" s="191">
        <v>1033052</v>
      </c>
      <c r="AH119" s="132">
        <v>175</v>
      </c>
      <c r="AI119" s="132">
        <v>98</v>
      </c>
      <c r="AJ119" s="132">
        <v>0</v>
      </c>
      <c r="AK119" s="132">
        <v>0</v>
      </c>
      <c r="AL119" s="80">
        <v>62194</v>
      </c>
      <c r="AM119" s="80">
        <v>0</v>
      </c>
      <c r="AN119" s="132">
        <v>0</v>
      </c>
      <c r="AO119" s="132">
        <v>0</v>
      </c>
      <c r="AP119" s="80">
        <v>38182</v>
      </c>
      <c r="AQ119" s="80">
        <v>0</v>
      </c>
      <c r="AR119" s="132">
        <v>0</v>
      </c>
      <c r="AS119" s="132">
        <v>0</v>
      </c>
      <c r="AT119" s="80">
        <v>0</v>
      </c>
      <c r="AU119" s="80">
        <v>0</v>
      </c>
      <c r="AV119" s="132">
        <v>0</v>
      </c>
      <c r="AW119" s="132">
        <v>0</v>
      </c>
      <c r="AX119" s="80">
        <v>0</v>
      </c>
      <c r="AY119" s="80">
        <v>0</v>
      </c>
      <c r="AZ119" s="132">
        <v>0</v>
      </c>
      <c r="BA119" s="132">
        <v>0</v>
      </c>
      <c r="BB119" s="80">
        <v>0</v>
      </c>
      <c r="BC119" s="80">
        <v>0</v>
      </c>
      <c r="BD119" s="132">
        <v>28</v>
      </c>
      <c r="BE119" s="132">
        <v>0</v>
      </c>
      <c r="BF119" s="80">
        <v>960260</v>
      </c>
      <c r="BG119" s="80">
        <v>0</v>
      </c>
      <c r="BH119" s="132">
        <v>0</v>
      </c>
      <c r="BI119" s="132">
        <v>0</v>
      </c>
      <c r="BJ119" s="80">
        <v>77444</v>
      </c>
      <c r="BK119" s="80">
        <v>0</v>
      </c>
      <c r="BL119" s="132">
        <v>0</v>
      </c>
      <c r="BM119" s="132">
        <v>0</v>
      </c>
      <c r="BN119" s="80">
        <v>0</v>
      </c>
      <c r="BO119" s="80">
        <v>0</v>
      </c>
      <c r="BP119" s="132">
        <v>0</v>
      </c>
      <c r="BQ119" s="132">
        <v>0</v>
      </c>
      <c r="BR119" s="80">
        <v>0</v>
      </c>
      <c r="BS119" s="80">
        <v>0</v>
      </c>
      <c r="BT119" s="132">
        <v>0</v>
      </c>
      <c r="BU119" s="132">
        <v>0</v>
      </c>
      <c r="BV119" s="80">
        <v>0</v>
      </c>
      <c r="BW119" s="80">
        <v>0</v>
      </c>
      <c r="BX119" s="132">
        <v>0</v>
      </c>
      <c r="BY119" s="132">
        <v>0</v>
      </c>
      <c r="BZ119" s="80">
        <v>0</v>
      </c>
      <c r="CA119" s="80">
        <v>0</v>
      </c>
      <c r="CB119" s="132">
        <v>0</v>
      </c>
      <c r="CC119" s="132">
        <v>0</v>
      </c>
      <c r="CD119" s="80">
        <v>0</v>
      </c>
      <c r="CE119" s="80">
        <v>0</v>
      </c>
      <c r="CF119" s="132">
        <v>0</v>
      </c>
      <c r="CG119" s="132">
        <v>0</v>
      </c>
      <c r="CH119" s="80">
        <v>0</v>
      </c>
      <c r="CI119" s="80">
        <v>0</v>
      </c>
      <c r="CJ119" s="132">
        <v>28</v>
      </c>
      <c r="CK119" s="132">
        <v>0</v>
      </c>
      <c r="CL119" s="80">
        <v>1138080</v>
      </c>
      <c r="CM119" s="80">
        <v>0</v>
      </c>
      <c r="CN119" s="158" t="s">
        <v>450</v>
      </c>
      <c r="CO119" s="158" t="s">
        <v>451</v>
      </c>
      <c r="CP119" s="158" t="s">
        <v>318</v>
      </c>
      <c r="CQ119" s="158" t="s">
        <v>318</v>
      </c>
      <c r="CR119" s="158" t="s">
        <v>318</v>
      </c>
      <c r="CS119" s="158" t="s">
        <v>318</v>
      </c>
      <c r="CT119" s="194">
        <v>45148</v>
      </c>
      <c r="CU119" s="158" t="s">
        <v>466</v>
      </c>
      <c r="CV119" s="158" t="s">
        <v>467</v>
      </c>
      <c r="CW119" s="194" t="s">
        <v>168</v>
      </c>
      <c r="CX119" s="194">
        <v>44790</v>
      </c>
      <c r="CY119" s="158" t="s">
        <v>466</v>
      </c>
      <c r="CZ119" s="158" t="s">
        <v>468</v>
      </c>
      <c r="DA119" s="158" t="s">
        <v>507</v>
      </c>
      <c r="DB119" s="200">
        <v>33799887.119999997</v>
      </c>
      <c r="DC119" s="158"/>
      <c r="DD119" s="67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</row>
    <row r="120" spans="1:1477" s="69" customFormat="1">
      <c r="B120" s="158" t="s">
        <v>7</v>
      </c>
      <c r="C120" s="158" t="s">
        <v>269</v>
      </c>
      <c r="D120" s="158" t="s">
        <v>270</v>
      </c>
      <c r="E120" s="194">
        <v>43725</v>
      </c>
      <c r="F120" s="158" t="s">
        <v>466</v>
      </c>
      <c r="G120" s="158" t="s">
        <v>465</v>
      </c>
      <c r="H120" s="195">
        <v>1</v>
      </c>
      <c r="I120" s="132">
        <v>35</v>
      </c>
      <c r="J120" s="132">
        <v>939</v>
      </c>
      <c r="K120" s="132">
        <v>1012</v>
      </c>
      <c r="L120" s="132">
        <v>938</v>
      </c>
      <c r="M120" s="192">
        <f t="shared" si="102"/>
        <v>0.92119275825346114</v>
      </c>
      <c r="N120" s="69">
        <f t="shared" si="103"/>
        <v>1</v>
      </c>
      <c r="O120" s="132">
        <v>74</v>
      </c>
      <c r="P120" s="132">
        <v>0</v>
      </c>
      <c r="Q120" s="132">
        <v>0</v>
      </c>
      <c r="R120" s="132">
        <v>73</v>
      </c>
      <c r="S120" s="132">
        <v>0</v>
      </c>
      <c r="T120" s="191">
        <v>139979406</v>
      </c>
      <c r="U120" s="191">
        <v>150000</v>
      </c>
      <c r="V120" s="191">
        <v>139829406</v>
      </c>
      <c r="W120" s="191">
        <v>145733672</v>
      </c>
      <c r="X120" s="191">
        <v>144403400</v>
      </c>
      <c r="Y120" s="191">
        <v>0</v>
      </c>
      <c r="Z120" s="191">
        <v>0</v>
      </c>
      <c r="AA120" s="191">
        <v>0</v>
      </c>
      <c r="AB120" s="191">
        <v>144403400</v>
      </c>
      <c r="AC120" s="191">
        <v>143485400</v>
      </c>
      <c r="AD120" s="192">
        <f t="shared" si="104"/>
        <v>1.0261461026302292</v>
      </c>
      <c r="AE120" s="132">
        <f t="shared" si="105"/>
        <v>1</v>
      </c>
      <c r="AF120" s="191">
        <v>457116</v>
      </c>
      <c r="AG120" s="191">
        <v>5754265</v>
      </c>
      <c r="AH120" s="132">
        <v>38</v>
      </c>
      <c r="AI120" s="132">
        <v>35</v>
      </c>
      <c r="AJ120" s="132">
        <v>0</v>
      </c>
      <c r="AK120" s="132">
        <v>0</v>
      </c>
      <c r="AL120" s="80">
        <v>48807</v>
      </c>
      <c r="AM120" s="80">
        <v>0</v>
      </c>
      <c r="AN120" s="132">
        <v>0</v>
      </c>
      <c r="AO120" s="132">
        <v>0</v>
      </c>
      <c r="AP120" s="80">
        <v>4196617</v>
      </c>
      <c r="AQ120" s="80">
        <v>0</v>
      </c>
      <c r="AR120" s="132">
        <v>0</v>
      </c>
      <c r="AS120" s="132">
        <v>0</v>
      </c>
      <c r="AT120" s="80">
        <v>0</v>
      </c>
      <c r="AU120" s="80">
        <v>0</v>
      </c>
      <c r="AV120" s="132">
        <v>0</v>
      </c>
      <c r="AW120" s="132">
        <v>0</v>
      </c>
      <c r="AX120" s="80">
        <v>13842</v>
      </c>
      <c r="AY120" s="80">
        <v>0</v>
      </c>
      <c r="AZ120" s="132">
        <v>0</v>
      </c>
      <c r="BA120" s="132">
        <v>0</v>
      </c>
      <c r="BB120" s="80">
        <v>0</v>
      </c>
      <c r="BC120" s="80">
        <v>0</v>
      </c>
      <c r="BD120" s="132">
        <v>0</v>
      </c>
      <c r="BE120" s="132">
        <v>0</v>
      </c>
      <c r="BF120" s="80">
        <v>94312</v>
      </c>
      <c r="BG120" s="80">
        <v>0</v>
      </c>
      <c r="BH120" s="132">
        <v>0</v>
      </c>
      <c r="BI120" s="132">
        <v>0</v>
      </c>
      <c r="BJ120" s="80">
        <v>564973</v>
      </c>
      <c r="BK120" s="80">
        <v>0</v>
      </c>
      <c r="BL120" s="132">
        <v>0</v>
      </c>
      <c r="BM120" s="132">
        <v>0</v>
      </c>
      <c r="BN120" s="80">
        <v>0</v>
      </c>
      <c r="BO120" s="80">
        <v>0</v>
      </c>
      <c r="BP120" s="132">
        <v>0</v>
      </c>
      <c r="BQ120" s="132">
        <v>0</v>
      </c>
      <c r="BR120" s="80">
        <v>0</v>
      </c>
      <c r="BS120" s="80">
        <v>0</v>
      </c>
      <c r="BT120" s="132">
        <v>0</v>
      </c>
      <c r="BU120" s="132">
        <v>0</v>
      </c>
      <c r="BV120" s="80">
        <v>0</v>
      </c>
      <c r="BW120" s="80">
        <v>0</v>
      </c>
      <c r="BX120" s="132">
        <v>0</v>
      </c>
      <c r="BY120" s="132">
        <v>0</v>
      </c>
      <c r="BZ120" s="80">
        <v>0</v>
      </c>
      <c r="CA120" s="80">
        <v>0</v>
      </c>
      <c r="CB120" s="132">
        <v>0</v>
      </c>
      <c r="CC120" s="132">
        <v>0</v>
      </c>
      <c r="CD120" s="80">
        <v>0</v>
      </c>
      <c r="CE120" s="80">
        <v>0</v>
      </c>
      <c r="CF120" s="132">
        <v>0</v>
      </c>
      <c r="CG120" s="132">
        <v>0</v>
      </c>
      <c r="CH120" s="80">
        <v>0</v>
      </c>
      <c r="CI120" s="80">
        <v>0</v>
      </c>
      <c r="CJ120" s="132">
        <v>0</v>
      </c>
      <c r="CK120" s="132">
        <v>0</v>
      </c>
      <c r="CL120" s="80">
        <v>4918551</v>
      </c>
      <c r="CM120" s="80">
        <v>0</v>
      </c>
      <c r="CN120" s="158" t="s">
        <v>452</v>
      </c>
      <c r="CO120" s="158" t="s">
        <v>453</v>
      </c>
      <c r="CP120" s="158" t="s">
        <v>318</v>
      </c>
      <c r="CQ120" s="158" t="s">
        <v>318</v>
      </c>
      <c r="CR120" s="158" t="s">
        <v>318</v>
      </c>
      <c r="CS120" s="158" t="s">
        <v>318</v>
      </c>
      <c r="CT120" s="194">
        <v>45112</v>
      </c>
      <c r="CU120" s="158" t="s">
        <v>466</v>
      </c>
      <c r="CV120" s="158" t="s">
        <v>467</v>
      </c>
      <c r="CW120" s="194" t="s">
        <v>168</v>
      </c>
      <c r="CX120" s="194">
        <v>44773</v>
      </c>
      <c r="CY120" s="158" t="s">
        <v>466</v>
      </c>
      <c r="CZ120" s="158" t="s">
        <v>468</v>
      </c>
      <c r="DA120" s="158" t="s">
        <v>507</v>
      </c>
      <c r="DB120" s="200">
        <v>118749145.78</v>
      </c>
      <c r="DC120" s="158" t="s">
        <v>402</v>
      </c>
      <c r="DD120" s="67" t="s">
        <v>403</v>
      </c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</row>
    <row r="121" spans="1:1477" s="69" customFormat="1">
      <c r="B121" s="158" t="s">
        <v>7</v>
      </c>
      <c r="C121" s="158" t="s">
        <v>271</v>
      </c>
      <c r="D121" s="158" t="s">
        <v>272</v>
      </c>
      <c r="E121" s="194">
        <v>44074</v>
      </c>
      <c r="F121" s="158" t="s">
        <v>466</v>
      </c>
      <c r="G121" s="158" t="s">
        <v>469</v>
      </c>
      <c r="H121" s="195">
        <v>2</v>
      </c>
      <c r="I121" s="132">
        <v>7</v>
      </c>
      <c r="J121" s="132">
        <v>515</v>
      </c>
      <c r="K121" s="132">
        <v>718</v>
      </c>
      <c r="L121" s="132">
        <v>716</v>
      </c>
      <c r="M121" s="192">
        <f t="shared" si="102"/>
        <v>0.94174757281553401</v>
      </c>
      <c r="N121" s="69">
        <f t="shared" si="103"/>
        <v>1</v>
      </c>
      <c r="O121" s="132">
        <v>2</v>
      </c>
      <c r="P121" s="132">
        <v>0</v>
      </c>
      <c r="Q121" s="132">
        <v>0</v>
      </c>
      <c r="R121" s="132">
        <v>231</v>
      </c>
      <c r="S121" s="132">
        <v>-28</v>
      </c>
      <c r="T121" s="191">
        <v>16707654</v>
      </c>
      <c r="U121" s="191">
        <v>150000</v>
      </c>
      <c r="V121" s="191">
        <v>16557654</v>
      </c>
      <c r="W121" s="191">
        <v>17277221</v>
      </c>
      <c r="X121" s="191">
        <v>16377036</v>
      </c>
      <c r="Y121" s="191">
        <v>0</v>
      </c>
      <c r="Z121" s="191">
        <v>0</v>
      </c>
      <c r="AA121" s="191">
        <v>0</v>
      </c>
      <c r="AB121" s="191">
        <v>16377036</v>
      </c>
      <c r="AC121" s="191">
        <v>16720673</v>
      </c>
      <c r="AD121" s="192">
        <f t="shared" si="104"/>
        <v>1.0098455372965276</v>
      </c>
      <c r="AE121" s="132">
        <f t="shared" si="105"/>
        <v>1</v>
      </c>
      <c r="AF121" s="191">
        <v>485146</v>
      </c>
      <c r="AG121" s="191">
        <v>569567</v>
      </c>
      <c r="AH121" s="132">
        <v>175</v>
      </c>
      <c r="AI121" s="132">
        <v>56</v>
      </c>
      <c r="AJ121" s="132">
        <v>0</v>
      </c>
      <c r="AK121" s="132">
        <v>0</v>
      </c>
      <c r="AL121" s="80">
        <v>18542</v>
      </c>
      <c r="AM121" s="80">
        <v>0</v>
      </c>
      <c r="AN121" s="132">
        <v>0</v>
      </c>
      <c r="AO121" s="132">
        <v>0</v>
      </c>
      <c r="AP121" s="80">
        <v>58747</v>
      </c>
      <c r="AQ121" s="80">
        <v>0</v>
      </c>
      <c r="AR121" s="132">
        <v>0</v>
      </c>
      <c r="AS121" s="132">
        <v>0</v>
      </c>
      <c r="AT121" s="80">
        <v>0</v>
      </c>
      <c r="AU121" s="80">
        <v>0</v>
      </c>
      <c r="AV121" s="132">
        <v>0</v>
      </c>
      <c r="AW121" s="132">
        <v>0</v>
      </c>
      <c r="AX121" s="80">
        <v>0</v>
      </c>
      <c r="AY121" s="80">
        <v>0</v>
      </c>
      <c r="AZ121" s="132">
        <v>0</v>
      </c>
      <c r="BA121" s="132">
        <v>0</v>
      </c>
      <c r="BB121" s="80">
        <v>0</v>
      </c>
      <c r="BC121" s="80">
        <v>0</v>
      </c>
      <c r="BD121" s="132">
        <v>0</v>
      </c>
      <c r="BE121" s="132">
        <v>0</v>
      </c>
      <c r="BF121" s="80">
        <v>469864</v>
      </c>
      <c r="BG121" s="80">
        <v>0</v>
      </c>
      <c r="BH121" s="132">
        <v>0</v>
      </c>
      <c r="BI121" s="132">
        <v>0</v>
      </c>
      <c r="BJ121" s="80">
        <v>80825</v>
      </c>
      <c r="BK121" s="80">
        <v>0</v>
      </c>
      <c r="BL121" s="132">
        <v>0</v>
      </c>
      <c r="BM121" s="132">
        <v>0</v>
      </c>
      <c r="BN121" s="80">
        <v>0</v>
      </c>
      <c r="BO121" s="80">
        <v>0</v>
      </c>
      <c r="BP121" s="132">
        <v>0</v>
      </c>
      <c r="BQ121" s="132">
        <v>0</v>
      </c>
      <c r="BR121" s="80">
        <v>38754</v>
      </c>
      <c r="BS121" s="80">
        <v>0</v>
      </c>
      <c r="BT121" s="132">
        <v>0</v>
      </c>
      <c r="BU121" s="132">
        <v>0</v>
      </c>
      <c r="BV121" s="80">
        <v>0</v>
      </c>
      <c r="BW121" s="80">
        <v>0</v>
      </c>
      <c r="BX121" s="132">
        <v>0</v>
      </c>
      <c r="BY121" s="132">
        <v>0</v>
      </c>
      <c r="BZ121" s="80">
        <v>0</v>
      </c>
      <c r="CA121" s="80">
        <v>0</v>
      </c>
      <c r="CB121" s="132">
        <v>0</v>
      </c>
      <c r="CC121" s="132">
        <v>0</v>
      </c>
      <c r="CD121" s="80">
        <v>0</v>
      </c>
      <c r="CE121" s="80">
        <v>0</v>
      </c>
      <c r="CF121" s="132">
        <v>0</v>
      </c>
      <c r="CG121" s="132">
        <v>-28</v>
      </c>
      <c r="CH121" s="80">
        <v>-50316</v>
      </c>
      <c r="CI121" s="80">
        <v>0</v>
      </c>
      <c r="CJ121" s="132">
        <v>0</v>
      </c>
      <c r="CK121" s="132">
        <v>-28</v>
      </c>
      <c r="CL121" s="80">
        <v>616415</v>
      </c>
      <c r="CM121" s="80">
        <v>0</v>
      </c>
      <c r="CN121" s="158" t="s">
        <v>404</v>
      </c>
      <c r="CO121" s="158" t="s">
        <v>405</v>
      </c>
      <c r="CP121" s="158" t="s">
        <v>318</v>
      </c>
      <c r="CQ121" s="158" t="s">
        <v>318</v>
      </c>
      <c r="CR121" s="158" t="s">
        <v>318</v>
      </c>
      <c r="CS121" s="158" t="s">
        <v>318</v>
      </c>
      <c r="CT121" s="194">
        <v>45155</v>
      </c>
      <c r="CU121" s="158" t="s">
        <v>466</v>
      </c>
      <c r="CV121" s="158" t="s">
        <v>467</v>
      </c>
      <c r="CW121" s="194" t="s">
        <v>168</v>
      </c>
      <c r="CX121" s="194">
        <v>44915</v>
      </c>
      <c r="CY121" s="158" t="s">
        <v>471</v>
      </c>
      <c r="CZ121" s="158" t="s">
        <v>468</v>
      </c>
      <c r="DA121" s="158" t="s">
        <v>507</v>
      </c>
      <c r="DB121" s="200">
        <v>20328685.57</v>
      </c>
      <c r="DC121" s="158"/>
      <c r="DD121" s="67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</row>
    <row r="122" spans="1:1477" s="69" customFormat="1">
      <c r="B122" s="158" t="s">
        <v>7</v>
      </c>
      <c r="C122" s="158" t="s">
        <v>454</v>
      </c>
      <c r="D122" s="158" t="s">
        <v>508</v>
      </c>
      <c r="E122" s="194">
        <v>44600</v>
      </c>
      <c r="F122" s="158" t="s">
        <v>470</v>
      </c>
      <c r="G122" s="158" t="s">
        <v>472</v>
      </c>
      <c r="H122" s="195">
        <v>1</v>
      </c>
      <c r="I122" s="132">
        <v>0</v>
      </c>
      <c r="J122" s="132">
        <v>192</v>
      </c>
      <c r="K122" s="132">
        <v>242</v>
      </c>
      <c r="L122" s="132">
        <v>235</v>
      </c>
      <c r="M122" s="192">
        <f t="shared" si="102"/>
        <v>0.96354166666666663</v>
      </c>
      <c r="N122" s="69">
        <f t="shared" si="103"/>
        <v>1</v>
      </c>
      <c r="O122" s="132">
        <v>7</v>
      </c>
      <c r="P122" s="132">
        <v>0</v>
      </c>
      <c r="Q122" s="132">
        <v>0</v>
      </c>
      <c r="R122" s="132">
        <v>50</v>
      </c>
      <c r="S122" s="132">
        <v>0</v>
      </c>
      <c r="T122" s="191">
        <v>5115331</v>
      </c>
      <c r="U122" s="191">
        <v>50000</v>
      </c>
      <c r="V122" s="191">
        <v>5065331</v>
      </c>
      <c r="W122" s="191">
        <v>5115331</v>
      </c>
      <c r="X122" s="191">
        <v>5070631</v>
      </c>
      <c r="Y122" s="191">
        <v>0</v>
      </c>
      <c r="Z122" s="191">
        <v>0</v>
      </c>
      <c r="AA122" s="191">
        <v>0</v>
      </c>
      <c r="AB122" s="191">
        <v>5070631</v>
      </c>
      <c r="AC122" s="191">
        <v>5070631</v>
      </c>
      <c r="AD122" s="192">
        <f t="shared" si="104"/>
        <v>1.0010463284630362</v>
      </c>
      <c r="AE122" s="132">
        <f t="shared" si="105"/>
        <v>1</v>
      </c>
      <c r="AF122" s="191">
        <v>0</v>
      </c>
      <c r="AG122" s="191">
        <v>0</v>
      </c>
      <c r="AH122" s="132">
        <v>26</v>
      </c>
      <c r="AI122" s="132">
        <v>24</v>
      </c>
      <c r="AJ122" s="132">
        <v>0</v>
      </c>
      <c r="AK122" s="132">
        <v>0</v>
      </c>
      <c r="AL122" s="80">
        <v>0</v>
      </c>
      <c r="AM122" s="80">
        <v>0</v>
      </c>
      <c r="AN122" s="132">
        <v>0</v>
      </c>
      <c r="AO122" s="132">
        <v>0</v>
      </c>
      <c r="AP122" s="80">
        <v>0</v>
      </c>
      <c r="AQ122" s="80">
        <v>0</v>
      </c>
      <c r="AR122" s="132">
        <v>0</v>
      </c>
      <c r="AS122" s="132">
        <v>0</v>
      </c>
      <c r="AT122" s="80">
        <v>0</v>
      </c>
      <c r="AU122" s="80">
        <v>0</v>
      </c>
      <c r="AV122" s="132">
        <v>0</v>
      </c>
      <c r="AW122" s="132">
        <v>0</v>
      </c>
      <c r="AX122" s="80">
        <v>0</v>
      </c>
      <c r="AY122" s="80">
        <v>0</v>
      </c>
      <c r="AZ122" s="132">
        <v>0</v>
      </c>
      <c r="BA122" s="132">
        <v>0</v>
      </c>
      <c r="BB122" s="80">
        <v>0</v>
      </c>
      <c r="BC122" s="80">
        <v>0</v>
      </c>
      <c r="BD122" s="132">
        <v>0</v>
      </c>
      <c r="BE122" s="132">
        <v>0</v>
      </c>
      <c r="BF122" s="80">
        <v>0</v>
      </c>
      <c r="BG122" s="80">
        <v>0</v>
      </c>
      <c r="BH122" s="132">
        <v>0</v>
      </c>
      <c r="BI122" s="132">
        <v>0</v>
      </c>
      <c r="BJ122" s="80">
        <v>0</v>
      </c>
      <c r="BK122" s="80">
        <v>0</v>
      </c>
      <c r="BL122" s="132">
        <v>0</v>
      </c>
      <c r="BM122" s="132">
        <v>0</v>
      </c>
      <c r="BN122" s="80">
        <v>0</v>
      </c>
      <c r="BO122" s="80">
        <v>0</v>
      </c>
      <c r="BP122" s="132">
        <v>0</v>
      </c>
      <c r="BQ122" s="132">
        <v>0</v>
      </c>
      <c r="BR122" s="80">
        <v>0</v>
      </c>
      <c r="BS122" s="80">
        <v>0</v>
      </c>
      <c r="BT122" s="132">
        <v>0</v>
      </c>
      <c r="BU122" s="132">
        <v>0</v>
      </c>
      <c r="BV122" s="80">
        <v>0</v>
      </c>
      <c r="BW122" s="80">
        <v>0</v>
      </c>
      <c r="BX122" s="132">
        <v>0</v>
      </c>
      <c r="BY122" s="132">
        <v>0</v>
      </c>
      <c r="BZ122" s="80">
        <v>0</v>
      </c>
      <c r="CA122" s="80">
        <v>0</v>
      </c>
      <c r="CB122" s="132">
        <v>0</v>
      </c>
      <c r="CC122" s="132">
        <v>0</v>
      </c>
      <c r="CD122" s="80">
        <v>0</v>
      </c>
      <c r="CE122" s="80">
        <v>0</v>
      </c>
      <c r="CF122" s="132">
        <v>0</v>
      </c>
      <c r="CG122" s="132">
        <v>0</v>
      </c>
      <c r="CH122" s="80">
        <v>0</v>
      </c>
      <c r="CI122" s="80">
        <v>0</v>
      </c>
      <c r="CJ122" s="132">
        <v>0</v>
      </c>
      <c r="CK122" s="132">
        <v>0</v>
      </c>
      <c r="CL122" s="80">
        <v>0</v>
      </c>
      <c r="CM122" s="80">
        <v>0</v>
      </c>
      <c r="CN122" s="158" t="s">
        <v>455</v>
      </c>
      <c r="CO122" s="158" t="s">
        <v>456</v>
      </c>
      <c r="CP122" s="158" t="s">
        <v>318</v>
      </c>
      <c r="CQ122" s="158" t="s">
        <v>318</v>
      </c>
      <c r="CR122" s="158" t="s">
        <v>318</v>
      </c>
      <c r="CS122" s="158" t="s">
        <v>318</v>
      </c>
      <c r="CT122" s="194">
        <v>45140</v>
      </c>
      <c r="CU122" s="158" t="s">
        <v>466</v>
      </c>
      <c r="CV122" s="158" t="s">
        <v>467</v>
      </c>
      <c r="CW122" s="194" t="s">
        <v>168</v>
      </c>
      <c r="CX122" s="194">
        <v>45092</v>
      </c>
      <c r="CY122" s="158" t="s">
        <v>464</v>
      </c>
      <c r="CZ122" s="158" t="s">
        <v>468</v>
      </c>
      <c r="DA122" s="158" t="s">
        <v>507</v>
      </c>
      <c r="DB122" s="200">
        <v>5087753.8499999996</v>
      </c>
      <c r="DC122" s="158"/>
      <c r="DD122" s="67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</row>
    <row r="123" spans="1:1477" s="69" customFormat="1">
      <c r="B123" s="158" t="s">
        <v>7</v>
      </c>
      <c r="C123" s="158" t="s">
        <v>273</v>
      </c>
      <c r="D123" s="158" t="s">
        <v>274</v>
      </c>
      <c r="E123" s="194">
        <v>44544</v>
      </c>
      <c r="F123" s="158" t="s">
        <v>471</v>
      </c>
      <c r="G123" s="158" t="s">
        <v>472</v>
      </c>
      <c r="H123" s="195">
        <v>1</v>
      </c>
      <c r="I123" s="132">
        <v>3</v>
      </c>
      <c r="J123" s="132">
        <v>234</v>
      </c>
      <c r="K123" s="132">
        <v>278</v>
      </c>
      <c r="L123" s="132">
        <v>253</v>
      </c>
      <c r="M123" s="192">
        <f t="shared" si="102"/>
        <v>0.89316239316239321</v>
      </c>
      <c r="N123" s="69">
        <f t="shared" si="103"/>
        <v>1</v>
      </c>
      <c r="O123" s="132">
        <v>25</v>
      </c>
      <c r="P123" s="132">
        <v>0</v>
      </c>
      <c r="Q123" s="132">
        <v>0</v>
      </c>
      <c r="R123" s="132">
        <v>44</v>
      </c>
      <c r="S123" s="132">
        <v>0</v>
      </c>
      <c r="T123" s="191">
        <v>1975221</v>
      </c>
      <c r="U123" s="191">
        <v>50000</v>
      </c>
      <c r="V123" s="191">
        <v>1925221</v>
      </c>
      <c r="W123" s="191">
        <v>2101149</v>
      </c>
      <c r="X123" s="191">
        <v>2102097</v>
      </c>
      <c r="Y123" s="191">
        <v>0</v>
      </c>
      <c r="Z123" s="191">
        <v>0</v>
      </c>
      <c r="AA123" s="191">
        <v>0</v>
      </c>
      <c r="AB123" s="191">
        <v>2102097</v>
      </c>
      <c r="AC123" s="191">
        <v>2083906</v>
      </c>
      <c r="AD123" s="192">
        <f t="shared" si="104"/>
        <v>1.0824243034955467</v>
      </c>
      <c r="AE123" s="132">
        <f t="shared" si="105"/>
        <v>1</v>
      </c>
      <c r="AF123" s="191">
        <v>7736</v>
      </c>
      <c r="AG123" s="191">
        <v>125928</v>
      </c>
      <c r="AH123" s="132">
        <v>25</v>
      </c>
      <c r="AI123" s="132">
        <v>19</v>
      </c>
      <c r="AJ123" s="132">
        <v>0</v>
      </c>
      <c r="AK123" s="132">
        <v>0</v>
      </c>
      <c r="AL123" s="80">
        <v>102641</v>
      </c>
      <c r="AM123" s="80">
        <v>0</v>
      </c>
      <c r="AN123" s="132">
        <v>0</v>
      </c>
      <c r="AO123" s="132">
        <v>0</v>
      </c>
      <c r="AP123" s="80">
        <v>36105</v>
      </c>
      <c r="AQ123" s="80">
        <v>0</v>
      </c>
      <c r="AR123" s="132">
        <v>0</v>
      </c>
      <c r="AS123" s="132">
        <v>0</v>
      </c>
      <c r="AT123" s="80">
        <v>0</v>
      </c>
      <c r="AU123" s="80">
        <v>0</v>
      </c>
      <c r="AV123" s="132">
        <v>0</v>
      </c>
      <c r="AW123" s="132">
        <v>0</v>
      </c>
      <c r="AX123" s="80">
        <v>0</v>
      </c>
      <c r="AY123" s="80">
        <v>0</v>
      </c>
      <c r="AZ123" s="132">
        <v>0</v>
      </c>
      <c r="BA123" s="132">
        <v>0</v>
      </c>
      <c r="BB123" s="80">
        <v>0</v>
      </c>
      <c r="BC123" s="80">
        <v>0</v>
      </c>
      <c r="BD123" s="132">
        <v>0</v>
      </c>
      <c r="BE123" s="132">
        <v>0</v>
      </c>
      <c r="BF123" s="80">
        <v>9599</v>
      </c>
      <c r="BG123" s="80">
        <v>0</v>
      </c>
      <c r="BH123" s="132">
        <v>0</v>
      </c>
      <c r="BI123" s="132">
        <v>0</v>
      </c>
      <c r="BJ123" s="80">
        <v>0</v>
      </c>
      <c r="BK123" s="80">
        <v>0</v>
      </c>
      <c r="BL123" s="132">
        <v>0</v>
      </c>
      <c r="BM123" s="132">
        <v>0</v>
      </c>
      <c r="BN123" s="80">
        <v>0</v>
      </c>
      <c r="BO123" s="80">
        <v>0</v>
      </c>
      <c r="BP123" s="132">
        <v>0</v>
      </c>
      <c r="BQ123" s="132">
        <v>0</v>
      </c>
      <c r="BR123" s="80">
        <v>0</v>
      </c>
      <c r="BS123" s="80">
        <v>0</v>
      </c>
      <c r="BT123" s="132">
        <v>0</v>
      </c>
      <c r="BU123" s="132">
        <v>0</v>
      </c>
      <c r="BV123" s="80">
        <v>0</v>
      </c>
      <c r="BW123" s="80">
        <v>0</v>
      </c>
      <c r="BX123" s="132">
        <v>0</v>
      </c>
      <c r="BY123" s="132">
        <v>0</v>
      </c>
      <c r="BZ123" s="80">
        <v>0</v>
      </c>
      <c r="CA123" s="80">
        <v>0</v>
      </c>
      <c r="CB123" s="132">
        <v>0</v>
      </c>
      <c r="CC123" s="132">
        <v>0</v>
      </c>
      <c r="CD123" s="80">
        <v>0</v>
      </c>
      <c r="CE123" s="80">
        <v>0</v>
      </c>
      <c r="CF123" s="132">
        <v>0</v>
      </c>
      <c r="CG123" s="132">
        <v>0</v>
      </c>
      <c r="CH123" s="80">
        <v>0</v>
      </c>
      <c r="CI123" s="80">
        <v>0</v>
      </c>
      <c r="CJ123" s="132">
        <v>0</v>
      </c>
      <c r="CK123" s="132">
        <v>0</v>
      </c>
      <c r="CL123" s="80">
        <v>148344</v>
      </c>
      <c r="CM123" s="80">
        <v>0</v>
      </c>
      <c r="CN123" s="158" t="s">
        <v>457</v>
      </c>
      <c r="CO123" s="158" t="s">
        <v>458</v>
      </c>
      <c r="CP123" s="158" t="s">
        <v>318</v>
      </c>
      <c r="CQ123" s="158" t="s">
        <v>318</v>
      </c>
      <c r="CR123" s="158" t="s">
        <v>318</v>
      </c>
      <c r="CS123" s="158" t="s">
        <v>318</v>
      </c>
      <c r="CT123" s="194">
        <v>45135</v>
      </c>
      <c r="CU123" s="158" t="s">
        <v>466</v>
      </c>
      <c r="CV123" s="158" t="s">
        <v>467</v>
      </c>
      <c r="CW123" s="194" t="s">
        <v>168</v>
      </c>
      <c r="CX123" s="194">
        <v>44993</v>
      </c>
      <c r="CY123" s="158" t="s">
        <v>470</v>
      </c>
      <c r="CZ123" s="158" t="s">
        <v>468</v>
      </c>
      <c r="DA123" s="158" t="s">
        <v>507</v>
      </c>
      <c r="DB123" s="200">
        <v>1709882.3</v>
      </c>
      <c r="DC123" s="158"/>
      <c r="DD123" s="67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</row>
    <row r="124" spans="1:1477" s="69" customFormat="1">
      <c r="B124" s="158" t="s">
        <v>7</v>
      </c>
      <c r="C124" s="158" t="s">
        <v>275</v>
      </c>
      <c r="D124" s="158" t="s">
        <v>276</v>
      </c>
      <c r="E124" s="194">
        <v>44628</v>
      </c>
      <c r="F124" s="158" t="s">
        <v>470</v>
      </c>
      <c r="G124" s="158" t="s">
        <v>472</v>
      </c>
      <c r="H124" s="195">
        <v>2</v>
      </c>
      <c r="I124" s="132">
        <v>3</v>
      </c>
      <c r="J124" s="132">
        <v>321</v>
      </c>
      <c r="K124" s="132">
        <v>359</v>
      </c>
      <c r="L124" s="132">
        <v>286</v>
      </c>
      <c r="M124" s="192">
        <f t="shared" si="102"/>
        <v>0.72274143302180682</v>
      </c>
      <c r="N124" s="69">
        <f t="shared" si="103"/>
        <v>1</v>
      </c>
      <c r="O124" s="132">
        <v>73</v>
      </c>
      <c r="P124" s="132">
        <v>0</v>
      </c>
      <c r="Q124" s="132">
        <v>0</v>
      </c>
      <c r="R124" s="132">
        <v>54</v>
      </c>
      <c r="S124" s="132">
        <v>-16</v>
      </c>
      <c r="T124" s="191">
        <v>4166000</v>
      </c>
      <c r="U124" s="191">
        <v>50000</v>
      </c>
      <c r="V124" s="191">
        <v>4116000</v>
      </c>
      <c r="W124" s="191">
        <v>4217668</v>
      </c>
      <c r="X124" s="191">
        <v>4164480</v>
      </c>
      <c r="Y124" s="191">
        <v>0</v>
      </c>
      <c r="Z124" s="191">
        <v>0</v>
      </c>
      <c r="AA124" s="191">
        <v>0</v>
      </c>
      <c r="AB124" s="191">
        <v>4164480</v>
      </c>
      <c r="AC124" s="191">
        <v>4215075</v>
      </c>
      <c r="AD124" s="192">
        <f t="shared" si="104"/>
        <v>1.0240706997084548</v>
      </c>
      <c r="AE124" s="132">
        <f t="shared" si="105"/>
        <v>1</v>
      </c>
      <c r="AF124" s="191">
        <v>52263</v>
      </c>
      <c r="AG124" s="191">
        <v>51668</v>
      </c>
      <c r="AH124" s="132">
        <v>31</v>
      </c>
      <c r="AI124" s="132">
        <v>23</v>
      </c>
      <c r="AJ124" s="132">
        <v>0</v>
      </c>
      <c r="AK124" s="132">
        <v>0</v>
      </c>
      <c r="AL124" s="80">
        <v>44026</v>
      </c>
      <c r="AM124" s="80">
        <v>0</v>
      </c>
      <c r="AN124" s="132">
        <v>0</v>
      </c>
      <c r="AO124" s="132">
        <v>0</v>
      </c>
      <c r="AP124" s="80">
        <v>3267</v>
      </c>
      <c r="AQ124" s="80">
        <v>0</v>
      </c>
      <c r="AR124" s="132">
        <v>0</v>
      </c>
      <c r="AS124" s="132">
        <v>0</v>
      </c>
      <c r="AT124" s="80">
        <v>0</v>
      </c>
      <c r="AU124" s="80">
        <v>0</v>
      </c>
      <c r="AV124" s="132">
        <v>0</v>
      </c>
      <c r="AW124" s="132">
        <v>0</v>
      </c>
      <c r="AX124" s="80">
        <v>0</v>
      </c>
      <c r="AY124" s="80">
        <v>0</v>
      </c>
      <c r="AZ124" s="132">
        <v>0</v>
      </c>
      <c r="BA124" s="132">
        <v>0</v>
      </c>
      <c r="BB124" s="80">
        <v>0</v>
      </c>
      <c r="BC124" s="80">
        <v>0</v>
      </c>
      <c r="BD124" s="132">
        <v>0</v>
      </c>
      <c r="BE124" s="132">
        <v>0</v>
      </c>
      <c r="BF124" s="80">
        <v>0</v>
      </c>
      <c r="BG124" s="80">
        <v>0</v>
      </c>
      <c r="BH124" s="132">
        <v>0</v>
      </c>
      <c r="BI124" s="132">
        <v>0</v>
      </c>
      <c r="BJ124" s="80">
        <v>49576</v>
      </c>
      <c r="BK124" s="80">
        <v>0</v>
      </c>
      <c r="BL124" s="132">
        <v>0</v>
      </c>
      <c r="BM124" s="132">
        <v>0</v>
      </c>
      <c r="BN124" s="80">
        <v>0</v>
      </c>
      <c r="BO124" s="80">
        <v>0</v>
      </c>
      <c r="BP124" s="132">
        <v>0</v>
      </c>
      <c r="BQ124" s="132">
        <v>0</v>
      </c>
      <c r="BR124" s="80">
        <v>0</v>
      </c>
      <c r="BS124" s="80">
        <v>0</v>
      </c>
      <c r="BT124" s="132">
        <v>0</v>
      </c>
      <c r="BU124" s="132">
        <v>0</v>
      </c>
      <c r="BV124" s="80">
        <v>0</v>
      </c>
      <c r="BW124" s="80">
        <v>0</v>
      </c>
      <c r="BX124" s="132">
        <v>0</v>
      </c>
      <c r="BY124" s="132">
        <v>0</v>
      </c>
      <c r="BZ124" s="80">
        <v>0</v>
      </c>
      <c r="CA124" s="80">
        <v>0</v>
      </c>
      <c r="CB124" s="132">
        <v>0</v>
      </c>
      <c r="CC124" s="132">
        <v>0</v>
      </c>
      <c r="CD124" s="80">
        <v>0</v>
      </c>
      <c r="CE124" s="80">
        <v>0</v>
      </c>
      <c r="CF124" s="132">
        <v>0</v>
      </c>
      <c r="CG124" s="132">
        <v>-16</v>
      </c>
      <c r="CH124" s="80">
        <v>0</v>
      </c>
      <c r="CI124" s="80">
        <v>0</v>
      </c>
      <c r="CJ124" s="132">
        <v>0</v>
      </c>
      <c r="CK124" s="132">
        <v>-16</v>
      </c>
      <c r="CL124" s="80">
        <v>96868</v>
      </c>
      <c r="CM124" s="80">
        <v>0</v>
      </c>
      <c r="CN124" s="158" t="s">
        <v>418</v>
      </c>
      <c r="CO124" s="158" t="s">
        <v>419</v>
      </c>
      <c r="CP124" s="158" t="s">
        <v>318</v>
      </c>
      <c r="CQ124" s="158" t="s">
        <v>318</v>
      </c>
      <c r="CR124" s="158" t="s">
        <v>318</v>
      </c>
      <c r="CS124" s="158" t="s">
        <v>318</v>
      </c>
      <c r="CT124" s="194">
        <v>45195</v>
      </c>
      <c r="CU124" s="158" t="s">
        <v>466</v>
      </c>
      <c r="CV124" s="158" t="s">
        <v>467</v>
      </c>
      <c r="CW124" s="194" t="s">
        <v>168</v>
      </c>
      <c r="CX124" s="194">
        <v>45068</v>
      </c>
      <c r="CY124" s="158" t="s">
        <v>464</v>
      </c>
      <c r="CZ124" s="158" t="s">
        <v>468</v>
      </c>
      <c r="DA124" s="158" t="s">
        <v>507</v>
      </c>
      <c r="DB124" s="200">
        <v>3910716.97</v>
      </c>
      <c r="DC124" s="158" t="s">
        <v>434</v>
      </c>
      <c r="DD124" s="67" t="s">
        <v>435</v>
      </c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</row>
    <row r="125" spans="1:1477" s="69" customFormat="1">
      <c r="B125" s="158" t="s">
        <v>7</v>
      </c>
      <c r="C125" s="158" t="s">
        <v>277</v>
      </c>
      <c r="D125" s="158" t="s">
        <v>278</v>
      </c>
      <c r="E125" s="194">
        <v>44789</v>
      </c>
      <c r="F125" s="158" t="s">
        <v>466</v>
      </c>
      <c r="G125" s="158" t="s">
        <v>468</v>
      </c>
      <c r="H125" s="195">
        <v>1</v>
      </c>
      <c r="I125" s="132">
        <v>1</v>
      </c>
      <c r="J125" s="132">
        <v>136</v>
      </c>
      <c r="K125" s="132">
        <v>169</v>
      </c>
      <c r="L125" s="132">
        <v>142</v>
      </c>
      <c r="M125" s="192">
        <f t="shared" si="102"/>
        <v>0.9779411764705882</v>
      </c>
      <c r="N125" s="69">
        <f t="shared" si="103"/>
        <v>1</v>
      </c>
      <c r="O125" s="132">
        <v>27</v>
      </c>
      <c r="P125" s="132">
        <v>0</v>
      </c>
      <c r="Q125" s="132">
        <v>0</v>
      </c>
      <c r="R125" s="132">
        <v>9</v>
      </c>
      <c r="S125" s="132">
        <v>24</v>
      </c>
      <c r="T125" s="191">
        <v>597627</v>
      </c>
      <c r="U125" s="191">
        <v>35230</v>
      </c>
      <c r="V125" s="191">
        <v>562397</v>
      </c>
      <c r="W125" s="191">
        <v>652711</v>
      </c>
      <c r="X125" s="191">
        <v>607225</v>
      </c>
      <c r="Y125" s="191">
        <v>0</v>
      </c>
      <c r="Z125" s="191">
        <v>0</v>
      </c>
      <c r="AA125" s="191">
        <v>0</v>
      </c>
      <c r="AB125" s="191">
        <v>607225</v>
      </c>
      <c r="AC125" s="191">
        <v>607225</v>
      </c>
      <c r="AD125" s="192">
        <f t="shared" si="104"/>
        <v>1.0797088177924135</v>
      </c>
      <c r="AE125" s="132">
        <f t="shared" si="105"/>
        <v>1</v>
      </c>
      <c r="AF125" s="191">
        <v>0</v>
      </c>
      <c r="AG125" s="191">
        <v>55083</v>
      </c>
      <c r="AH125" s="132">
        <v>6</v>
      </c>
      <c r="AI125" s="132">
        <v>3</v>
      </c>
      <c r="AJ125" s="132">
        <v>0</v>
      </c>
      <c r="AK125" s="132">
        <v>24</v>
      </c>
      <c r="AL125" s="80">
        <v>55083</v>
      </c>
      <c r="AM125" s="80">
        <v>0</v>
      </c>
      <c r="AN125" s="132">
        <v>0</v>
      </c>
      <c r="AO125" s="132">
        <v>0</v>
      </c>
      <c r="AP125" s="80">
        <v>0</v>
      </c>
      <c r="AQ125" s="80">
        <v>0</v>
      </c>
      <c r="AR125" s="132">
        <v>0</v>
      </c>
      <c r="AS125" s="132">
        <v>0</v>
      </c>
      <c r="AT125" s="80">
        <v>0</v>
      </c>
      <c r="AU125" s="80">
        <v>0</v>
      </c>
      <c r="AV125" s="132">
        <v>0</v>
      </c>
      <c r="AW125" s="132">
        <v>0</v>
      </c>
      <c r="AX125" s="80">
        <v>0</v>
      </c>
      <c r="AY125" s="80">
        <v>0</v>
      </c>
      <c r="AZ125" s="132">
        <v>0</v>
      </c>
      <c r="BA125" s="132">
        <v>0</v>
      </c>
      <c r="BB125" s="80">
        <v>0</v>
      </c>
      <c r="BC125" s="80">
        <v>0</v>
      </c>
      <c r="BD125" s="132">
        <v>0</v>
      </c>
      <c r="BE125" s="132">
        <v>0</v>
      </c>
      <c r="BF125" s="80">
        <v>0</v>
      </c>
      <c r="BG125" s="80">
        <v>0</v>
      </c>
      <c r="BH125" s="132">
        <v>0</v>
      </c>
      <c r="BI125" s="132">
        <v>0</v>
      </c>
      <c r="BJ125" s="80">
        <v>0</v>
      </c>
      <c r="BK125" s="80">
        <v>0</v>
      </c>
      <c r="BL125" s="132">
        <v>0</v>
      </c>
      <c r="BM125" s="132">
        <v>0</v>
      </c>
      <c r="BN125" s="80">
        <v>0</v>
      </c>
      <c r="BO125" s="80">
        <v>0</v>
      </c>
      <c r="BP125" s="132">
        <v>0</v>
      </c>
      <c r="BQ125" s="132">
        <v>0</v>
      </c>
      <c r="BR125" s="80">
        <v>0</v>
      </c>
      <c r="BS125" s="80">
        <v>0</v>
      </c>
      <c r="BT125" s="132">
        <v>0</v>
      </c>
      <c r="BU125" s="132">
        <v>0</v>
      </c>
      <c r="BV125" s="80">
        <v>0</v>
      </c>
      <c r="BW125" s="80">
        <v>0</v>
      </c>
      <c r="BX125" s="132">
        <v>0</v>
      </c>
      <c r="BY125" s="132">
        <v>0</v>
      </c>
      <c r="BZ125" s="80">
        <v>0</v>
      </c>
      <c r="CA125" s="80">
        <v>0</v>
      </c>
      <c r="CB125" s="132">
        <v>0</v>
      </c>
      <c r="CC125" s="132">
        <v>0</v>
      </c>
      <c r="CD125" s="80">
        <v>0</v>
      </c>
      <c r="CE125" s="80">
        <v>0</v>
      </c>
      <c r="CF125" s="132">
        <v>0</v>
      </c>
      <c r="CG125" s="132">
        <v>0</v>
      </c>
      <c r="CH125" s="80">
        <v>0</v>
      </c>
      <c r="CI125" s="80">
        <v>0</v>
      </c>
      <c r="CJ125" s="132">
        <v>0</v>
      </c>
      <c r="CK125" s="132">
        <v>24</v>
      </c>
      <c r="CL125" s="80">
        <v>55083</v>
      </c>
      <c r="CM125" s="80">
        <v>0</v>
      </c>
      <c r="CN125" s="158" t="s">
        <v>459</v>
      </c>
      <c r="CO125" s="158" t="s">
        <v>460</v>
      </c>
      <c r="CP125" s="158" t="s">
        <v>318</v>
      </c>
      <c r="CQ125" s="158" t="s">
        <v>318</v>
      </c>
      <c r="CR125" s="158" t="s">
        <v>318</v>
      </c>
      <c r="CS125" s="158" t="s">
        <v>318</v>
      </c>
      <c r="CT125" s="194">
        <v>45140</v>
      </c>
      <c r="CU125" s="158" t="s">
        <v>466</v>
      </c>
      <c r="CV125" s="158" t="s">
        <v>467</v>
      </c>
      <c r="CW125" s="194" t="s">
        <v>168</v>
      </c>
      <c r="CX125" s="194">
        <v>45100</v>
      </c>
      <c r="CY125" s="158" t="s">
        <v>464</v>
      </c>
      <c r="CZ125" s="158" t="s">
        <v>468</v>
      </c>
      <c r="DA125" s="158" t="s">
        <v>507</v>
      </c>
      <c r="DB125" s="200">
        <v>898718.41</v>
      </c>
      <c r="DC125" s="158"/>
      <c r="DD125" s="67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</row>
    <row r="126" spans="1:1477" s="69" customFormat="1">
      <c r="B126" s="158" t="s">
        <v>7</v>
      </c>
      <c r="C126" s="158" t="s">
        <v>461</v>
      </c>
      <c r="D126" s="158" t="s">
        <v>509</v>
      </c>
      <c r="E126" s="194">
        <v>44789</v>
      </c>
      <c r="F126" s="158" t="s">
        <v>466</v>
      </c>
      <c r="G126" s="158" t="s">
        <v>468</v>
      </c>
      <c r="H126" s="195">
        <v>1</v>
      </c>
      <c r="I126" s="132">
        <v>0</v>
      </c>
      <c r="J126" s="132">
        <v>199</v>
      </c>
      <c r="K126" s="132">
        <v>202</v>
      </c>
      <c r="L126" s="132">
        <v>84</v>
      </c>
      <c r="M126" s="192">
        <f t="shared" si="102"/>
        <v>0.40703517587939697</v>
      </c>
      <c r="N126" s="69">
        <f t="shared" si="103"/>
        <v>1</v>
      </c>
      <c r="O126" s="132">
        <v>118</v>
      </c>
      <c r="P126" s="132">
        <v>0</v>
      </c>
      <c r="Q126" s="132">
        <v>0</v>
      </c>
      <c r="R126" s="132">
        <v>3</v>
      </c>
      <c r="S126" s="132">
        <v>0</v>
      </c>
      <c r="T126" s="191">
        <v>767354</v>
      </c>
      <c r="U126" s="191">
        <v>50000</v>
      </c>
      <c r="V126" s="191">
        <v>717354</v>
      </c>
      <c r="W126" s="191">
        <v>767354</v>
      </c>
      <c r="X126" s="191">
        <v>705154</v>
      </c>
      <c r="Y126" s="191">
        <v>0</v>
      </c>
      <c r="Z126" s="191">
        <v>0</v>
      </c>
      <c r="AA126" s="191">
        <v>0</v>
      </c>
      <c r="AB126" s="191">
        <v>705154</v>
      </c>
      <c r="AC126" s="191">
        <v>705154</v>
      </c>
      <c r="AD126" s="192">
        <f t="shared" si="104"/>
        <v>0.9829930550328011</v>
      </c>
      <c r="AE126" s="132">
        <f t="shared" si="105"/>
        <v>1</v>
      </c>
      <c r="AF126" s="191">
        <v>0</v>
      </c>
      <c r="AG126" s="191">
        <v>0</v>
      </c>
      <c r="AH126" s="132">
        <v>0</v>
      </c>
      <c r="AI126" s="132">
        <v>3</v>
      </c>
      <c r="AJ126" s="132">
        <v>0</v>
      </c>
      <c r="AK126" s="132">
        <v>0</v>
      </c>
      <c r="AL126" s="80">
        <v>0</v>
      </c>
      <c r="AM126" s="80">
        <v>0</v>
      </c>
      <c r="AN126" s="132">
        <v>0</v>
      </c>
      <c r="AO126" s="132">
        <v>0</v>
      </c>
      <c r="AP126" s="80">
        <v>0</v>
      </c>
      <c r="AQ126" s="80">
        <v>0</v>
      </c>
      <c r="AR126" s="132">
        <v>0</v>
      </c>
      <c r="AS126" s="132">
        <v>0</v>
      </c>
      <c r="AT126" s="80">
        <v>0</v>
      </c>
      <c r="AU126" s="80">
        <v>0</v>
      </c>
      <c r="AV126" s="132">
        <v>0</v>
      </c>
      <c r="AW126" s="132">
        <v>0</v>
      </c>
      <c r="AX126" s="80">
        <v>0</v>
      </c>
      <c r="AY126" s="80">
        <v>0</v>
      </c>
      <c r="AZ126" s="132">
        <v>0</v>
      </c>
      <c r="BA126" s="132">
        <v>0</v>
      </c>
      <c r="BB126" s="80">
        <v>0</v>
      </c>
      <c r="BC126" s="80">
        <v>0</v>
      </c>
      <c r="BD126" s="132">
        <v>0</v>
      </c>
      <c r="BE126" s="132">
        <v>0</v>
      </c>
      <c r="BF126" s="80">
        <v>0</v>
      </c>
      <c r="BG126" s="80">
        <v>0</v>
      </c>
      <c r="BH126" s="132">
        <v>0</v>
      </c>
      <c r="BI126" s="132">
        <v>0</v>
      </c>
      <c r="BJ126" s="80">
        <v>0</v>
      </c>
      <c r="BK126" s="80">
        <v>0</v>
      </c>
      <c r="BL126" s="132">
        <v>0</v>
      </c>
      <c r="BM126" s="132">
        <v>0</v>
      </c>
      <c r="BN126" s="80">
        <v>0</v>
      </c>
      <c r="BO126" s="80">
        <v>0</v>
      </c>
      <c r="BP126" s="132">
        <v>0</v>
      </c>
      <c r="BQ126" s="132">
        <v>0</v>
      </c>
      <c r="BR126" s="80">
        <v>0</v>
      </c>
      <c r="BS126" s="80">
        <v>0</v>
      </c>
      <c r="BT126" s="132">
        <v>0</v>
      </c>
      <c r="BU126" s="132">
        <v>0</v>
      </c>
      <c r="BV126" s="80">
        <v>0</v>
      </c>
      <c r="BW126" s="80">
        <v>0</v>
      </c>
      <c r="BX126" s="132">
        <v>0</v>
      </c>
      <c r="BY126" s="132">
        <v>0</v>
      </c>
      <c r="BZ126" s="80">
        <v>0</v>
      </c>
      <c r="CA126" s="80">
        <v>0</v>
      </c>
      <c r="CB126" s="132">
        <v>0</v>
      </c>
      <c r="CC126" s="132">
        <v>0</v>
      </c>
      <c r="CD126" s="80">
        <v>0</v>
      </c>
      <c r="CE126" s="80">
        <v>0</v>
      </c>
      <c r="CF126" s="132">
        <v>0</v>
      </c>
      <c r="CG126" s="132">
        <v>0</v>
      </c>
      <c r="CH126" s="80">
        <v>0</v>
      </c>
      <c r="CI126" s="80">
        <v>0</v>
      </c>
      <c r="CJ126" s="132">
        <v>0</v>
      </c>
      <c r="CK126" s="132">
        <v>0</v>
      </c>
      <c r="CL126" s="80">
        <v>0</v>
      </c>
      <c r="CM126" s="80">
        <v>0</v>
      </c>
      <c r="CN126" s="158" t="s">
        <v>462</v>
      </c>
      <c r="CO126" s="158" t="s">
        <v>463</v>
      </c>
      <c r="CP126" s="158" t="s">
        <v>318</v>
      </c>
      <c r="CQ126" s="158" t="s">
        <v>318</v>
      </c>
      <c r="CR126" s="158" t="s">
        <v>318</v>
      </c>
      <c r="CS126" s="158" t="s">
        <v>318</v>
      </c>
      <c r="CT126" s="194">
        <v>45138</v>
      </c>
      <c r="CU126" s="158" t="s">
        <v>466</v>
      </c>
      <c r="CV126" s="158" t="s">
        <v>467</v>
      </c>
      <c r="CW126" s="194" t="s">
        <v>168</v>
      </c>
      <c r="CX126" s="194">
        <v>45057</v>
      </c>
      <c r="CY126" s="158" t="s">
        <v>464</v>
      </c>
      <c r="CZ126" s="158" t="s">
        <v>468</v>
      </c>
      <c r="DA126" s="158" t="s">
        <v>507</v>
      </c>
      <c r="DB126" s="200">
        <v>1243902.6100000001</v>
      </c>
      <c r="DC126" s="158"/>
      <c r="DD126" s="67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</row>
    <row r="127" spans="1:1477" s="5" customFormat="1" ht="12.75" thickBot="1">
      <c r="B127" s="75"/>
      <c r="C127" s="75"/>
      <c r="D127" s="75"/>
      <c r="E127" s="68"/>
      <c r="F127" s="75"/>
      <c r="G127" s="75"/>
      <c r="H127" s="187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7"/>
      <c r="U127" s="77"/>
      <c r="V127" s="77"/>
      <c r="W127" s="77"/>
      <c r="X127" s="77"/>
      <c r="Y127" s="190"/>
      <c r="Z127" s="190"/>
      <c r="AA127" s="190"/>
      <c r="AB127" s="190"/>
      <c r="AC127" s="190"/>
      <c r="AD127" s="76"/>
      <c r="AE127" s="76"/>
      <c r="AF127" s="190"/>
      <c r="AG127" s="190"/>
      <c r="AH127" s="76"/>
      <c r="AI127" s="76"/>
      <c r="AJ127" s="78"/>
      <c r="AK127" s="78"/>
      <c r="AL127" s="80"/>
      <c r="AM127" s="80"/>
      <c r="AN127" s="78"/>
      <c r="AO127" s="78"/>
      <c r="AP127" s="80"/>
      <c r="AQ127" s="80"/>
      <c r="AR127" s="78"/>
      <c r="AS127" s="78"/>
      <c r="AT127" s="80"/>
      <c r="AU127" s="80"/>
      <c r="AV127" s="78"/>
      <c r="AW127" s="78"/>
      <c r="AX127" s="80"/>
      <c r="AY127" s="80"/>
      <c r="AZ127" s="78"/>
      <c r="BA127" s="78"/>
      <c r="BB127" s="80"/>
      <c r="BC127" s="80"/>
      <c r="BD127" s="78"/>
      <c r="BE127" s="78"/>
      <c r="BF127" s="80"/>
      <c r="BG127" s="80"/>
      <c r="BH127" s="78"/>
      <c r="BI127" s="78"/>
      <c r="BJ127" s="80"/>
      <c r="BK127" s="80"/>
      <c r="BL127" s="78"/>
      <c r="BM127" s="78"/>
      <c r="BN127" s="80"/>
      <c r="BO127" s="80"/>
      <c r="BP127" s="78"/>
      <c r="BQ127" s="78"/>
      <c r="BR127" s="80"/>
      <c r="BS127" s="80"/>
      <c r="BT127" s="78"/>
      <c r="BU127" s="78"/>
      <c r="BV127" s="80"/>
      <c r="BW127" s="80"/>
      <c r="BX127" s="78"/>
      <c r="BY127" s="78"/>
      <c r="BZ127" s="80"/>
      <c r="CA127" s="80"/>
      <c r="CB127" s="78"/>
      <c r="CC127" s="78"/>
      <c r="CD127" s="80"/>
      <c r="CE127" s="80"/>
      <c r="CF127" s="78"/>
      <c r="CG127" s="78"/>
      <c r="CH127" s="80"/>
      <c r="CI127" s="80"/>
      <c r="CJ127" s="78"/>
      <c r="CK127" s="78"/>
      <c r="CL127" s="80"/>
      <c r="CM127" s="80"/>
      <c r="CN127" s="79"/>
      <c r="CO127" s="79"/>
      <c r="CP127" s="79"/>
      <c r="CQ127" s="79"/>
      <c r="CR127" s="79"/>
      <c r="CS127" s="79"/>
      <c r="CT127" s="68"/>
      <c r="CU127" s="75"/>
      <c r="CV127" s="75"/>
      <c r="CW127" s="68"/>
      <c r="CX127" s="68"/>
      <c r="CY127" s="75"/>
      <c r="CZ127" s="75"/>
      <c r="DA127" s="75"/>
      <c r="DB127" s="77"/>
      <c r="DC127" s="76"/>
      <c r="DD127" s="211"/>
    </row>
    <row r="128" spans="1:1477" s="6" customFormat="1" ht="24" customHeight="1" thickTop="1" thickBot="1">
      <c r="B128" s="260" t="s">
        <v>523</v>
      </c>
      <c r="C128" s="261"/>
      <c r="D128" s="262"/>
      <c r="E128" s="7"/>
      <c r="F128" s="8"/>
      <c r="G128" s="159">
        <f>IF(C118="","",ROWS(B118:B127)-1)</f>
        <v>9</v>
      </c>
      <c r="H128" s="9">
        <f>SUM(H118:H127)</f>
        <v>14</v>
      </c>
      <c r="I128" s="9">
        <f>SUM(I118:I127)</f>
        <v>81</v>
      </c>
      <c r="J128" s="16">
        <f>SUM(J118:J127)</f>
        <v>4704</v>
      </c>
      <c r="K128" s="9">
        <f>SUM(K118:K127)</f>
        <v>5613</v>
      </c>
      <c r="L128" s="9">
        <f>SUM(L118:L127)</f>
        <v>4958</v>
      </c>
      <c r="M128" s="204" t="e">
        <f>IF(C118="",0,N118/G118)</f>
        <v>#VALUE!</v>
      </c>
      <c r="N128" s="9">
        <f t="shared" ref="N128:AC128" si="106">SUM(N118:N127)</f>
        <v>9</v>
      </c>
      <c r="O128" s="9">
        <f t="shared" si="106"/>
        <v>655</v>
      </c>
      <c r="P128" s="10">
        <f t="shared" si="106"/>
        <v>0</v>
      </c>
      <c r="Q128" s="10">
        <f t="shared" si="106"/>
        <v>0</v>
      </c>
      <c r="R128" s="9">
        <f t="shared" si="106"/>
        <v>929</v>
      </c>
      <c r="S128" s="9">
        <f t="shared" si="106"/>
        <v>-20</v>
      </c>
      <c r="T128" s="11">
        <f t="shared" si="106"/>
        <v>344410737</v>
      </c>
      <c r="U128" s="11">
        <f t="shared" si="106"/>
        <v>835230</v>
      </c>
      <c r="V128" s="11">
        <f t="shared" si="106"/>
        <v>343575507</v>
      </c>
      <c r="W128" s="11">
        <f t="shared" si="106"/>
        <v>354489837</v>
      </c>
      <c r="X128" s="11">
        <f t="shared" si="106"/>
        <v>351535282</v>
      </c>
      <c r="Y128" s="11">
        <f t="shared" si="106"/>
        <v>0</v>
      </c>
      <c r="Z128" s="11">
        <f t="shared" si="106"/>
        <v>0</v>
      </c>
      <c r="AA128" s="11">
        <f t="shared" si="106"/>
        <v>0</v>
      </c>
      <c r="AB128" s="11">
        <f t="shared" si="106"/>
        <v>351535282</v>
      </c>
      <c r="AC128" s="11">
        <f t="shared" si="106"/>
        <v>349352337</v>
      </c>
      <c r="AD128" s="142">
        <f>IF(G128="",0,AE128/G128)</f>
        <v>1</v>
      </c>
      <c r="AE128" s="145">
        <f t="shared" ref="AE128:CM128" si="107">SUM(AE118:AE127)</f>
        <v>9</v>
      </c>
      <c r="AF128" s="11">
        <f t="shared" si="107"/>
        <v>-538301</v>
      </c>
      <c r="AG128" s="11">
        <f t="shared" si="107"/>
        <v>10079098</v>
      </c>
      <c r="AH128" s="10">
        <f t="shared" si="107"/>
        <v>557</v>
      </c>
      <c r="AI128" s="10">
        <f t="shared" si="107"/>
        <v>344</v>
      </c>
      <c r="AJ128" s="12">
        <f t="shared" si="107"/>
        <v>0</v>
      </c>
      <c r="AK128" s="12">
        <f t="shared" si="107"/>
        <v>24</v>
      </c>
      <c r="AL128" s="11">
        <f t="shared" si="107"/>
        <v>729870</v>
      </c>
      <c r="AM128" s="11">
        <f t="shared" si="107"/>
        <v>0</v>
      </c>
      <c r="AN128" s="12">
        <f t="shared" si="107"/>
        <v>0</v>
      </c>
      <c r="AO128" s="12">
        <f t="shared" si="107"/>
        <v>0</v>
      </c>
      <c r="AP128" s="11">
        <f t="shared" si="107"/>
        <v>5737708</v>
      </c>
      <c r="AQ128" s="11">
        <f t="shared" si="107"/>
        <v>0</v>
      </c>
      <c r="AR128" s="12">
        <f t="shared" si="107"/>
        <v>0</v>
      </c>
      <c r="AS128" s="12">
        <f t="shared" si="107"/>
        <v>0</v>
      </c>
      <c r="AT128" s="11">
        <f t="shared" si="107"/>
        <v>13454</v>
      </c>
      <c r="AU128" s="11">
        <f t="shared" si="107"/>
        <v>0</v>
      </c>
      <c r="AV128" s="12">
        <f t="shared" si="107"/>
        <v>0</v>
      </c>
      <c r="AW128" s="12">
        <f t="shared" si="107"/>
        <v>0</v>
      </c>
      <c r="AX128" s="11">
        <f t="shared" si="107"/>
        <v>13842</v>
      </c>
      <c r="AY128" s="11">
        <f t="shared" si="107"/>
        <v>0</v>
      </c>
      <c r="AZ128" s="12">
        <f t="shared" si="107"/>
        <v>0</v>
      </c>
      <c r="BA128" s="12">
        <f t="shared" si="107"/>
        <v>0</v>
      </c>
      <c r="BB128" s="11">
        <f t="shared" si="107"/>
        <v>0</v>
      </c>
      <c r="BC128" s="11">
        <f t="shared" si="107"/>
        <v>0</v>
      </c>
      <c r="BD128" s="12">
        <f t="shared" si="107"/>
        <v>28</v>
      </c>
      <c r="BE128" s="12">
        <f t="shared" si="107"/>
        <v>0</v>
      </c>
      <c r="BF128" s="11">
        <f t="shared" si="107"/>
        <v>1665966</v>
      </c>
      <c r="BG128" s="11">
        <f t="shared" si="107"/>
        <v>0</v>
      </c>
      <c r="BH128" s="12">
        <f t="shared" si="107"/>
        <v>0</v>
      </c>
      <c r="BI128" s="12">
        <f t="shared" si="107"/>
        <v>0</v>
      </c>
      <c r="BJ128" s="11">
        <f t="shared" si="107"/>
        <v>1323866</v>
      </c>
      <c r="BK128" s="11">
        <f t="shared" si="107"/>
        <v>0</v>
      </c>
      <c r="BL128" s="12">
        <f t="shared" si="107"/>
        <v>0</v>
      </c>
      <c r="BM128" s="12">
        <f t="shared" si="107"/>
        <v>0</v>
      </c>
      <c r="BN128" s="11">
        <f t="shared" si="107"/>
        <v>0</v>
      </c>
      <c r="BO128" s="11">
        <f t="shared" si="107"/>
        <v>0</v>
      </c>
      <c r="BP128" s="12">
        <f t="shared" si="107"/>
        <v>0</v>
      </c>
      <c r="BQ128" s="12">
        <f t="shared" si="107"/>
        <v>0</v>
      </c>
      <c r="BR128" s="11">
        <f t="shared" si="107"/>
        <v>38754</v>
      </c>
      <c r="BS128" s="11">
        <f t="shared" si="107"/>
        <v>0</v>
      </c>
      <c r="BT128" s="12">
        <f t="shared" si="107"/>
        <v>0</v>
      </c>
      <c r="BU128" s="12">
        <f t="shared" si="107"/>
        <v>0</v>
      </c>
      <c r="BV128" s="11">
        <f t="shared" si="107"/>
        <v>0</v>
      </c>
      <c r="BW128" s="11">
        <f t="shared" si="107"/>
        <v>0</v>
      </c>
      <c r="BX128" s="12">
        <f t="shared" si="107"/>
        <v>0</v>
      </c>
      <c r="BY128" s="12">
        <f t="shared" si="107"/>
        <v>0</v>
      </c>
      <c r="BZ128" s="11">
        <f t="shared" si="107"/>
        <v>0</v>
      </c>
      <c r="CA128" s="11">
        <f t="shared" si="107"/>
        <v>0</v>
      </c>
      <c r="CB128" s="12">
        <f t="shared" si="107"/>
        <v>0</v>
      </c>
      <c r="CC128" s="12">
        <f t="shared" si="107"/>
        <v>0</v>
      </c>
      <c r="CD128" s="11">
        <f t="shared" si="107"/>
        <v>0</v>
      </c>
      <c r="CE128" s="11">
        <f t="shared" si="107"/>
        <v>0</v>
      </c>
      <c r="CF128" s="12">
        <f t="shared" si="107"/>
        <v>0</v>
      </c>
      <c r="CG128" s="12">
        <f t="shared" si="107"/>
        <v>-44</v>
      </c>
      <c r="CH128" s="11">
        <f t="shared" si="107"/>
        <v>-190800</v>
      </c>
      <c r="CI128" s="11">
        <f t="shared" si="107"/>
        <v>0</v>
      </c>
      <c r="CJ128" s="12">
        <f t="shared" si="107"/>
        <v>28</v>
      </c>
      <c r="CK128" s="12">
        <f t="shared" si="107"/>
        <v>-20</v>
      </c>
      <c r="CL128" s="11">
        <f t="shared" si="107"/>
        <v>9332658</v>
      </c>
      <c r="CM128" s="11">
        <f t="shared" si="107"/>
        <v>0</v>
      </c>
      <c r="CN128" s="13"/>
      <c r="CO128" s="13"/>
      <c r="CP128" s="13"/>
      <c r="CQ128" s="13"/>
      <c r="CR128" s="13"/>
      <c r="CS128" s="13"/>
      <c r="CT128" s="14"/>
      <c r="CU128" s="8"/>
      <c r="CV128" s="8"/>
      <c r="CW128" s="9"/>
      <c r="CX128" s="14"/>
      <c r="CY128" s="8"/>
      <c r="CZ128" s="8"/>
      <c r="DA128" s="8"/>
      <c r="DB128" s="11"/>
      <c r="DC128" s="13"/>
      <c r="DD128" s="15"/>
    </row>
    <row r="129" spans="2:108" s="6" customFormat="1" ht="24" customHeight="1" thickTop="1" thickBot="1">
      <c r="B129" s="260" t="s">
        <v>39</v>
      </c>
      <c r="C129" s="261"/>
      <c r="D129" s="262"/>
      <c r="E129" s="7"/>
      <c r="F129" s="8"/>
      <c r="G129" s="9">
        <f t="shared" ref="G129:L129" si="108">SUM(G117,G128)</f>
        <v>9</v>
      </c>
      <c r="H129" s="9">
        <f t="shared" si="108"/>
        <v>14</v>
      </c>
      <c r="I129" s="9">
        <f t="shared" si="108"/>
        <v>81</v>
      </c>
      <c r="J129" s="9">
        <f t="shared" si="108"/>
        <v>4704</v>
      </c>
      <c r="K129" s="9">
        <f t="shared" si="108"/>
        <v>5613</v>
      </c>
      <c r="L129" s="9">
        <f t="shared" si="108"/>
        <v>4958</v>
      </c>
      <c r="M129" s="143">
        <f>IF(G129=0,0,N129/G129)</f>
        <v>1</v>
      </c>
      <c r="N129" s="9">
        <f t="shared" ref="N129:AC129" si="109">SUM(N117,N128)</f>
        <v>9</v>
      </c>
      <c r="O129" s="9">
        <f t="shared" si="109"/>
        <v>655</v>
      </c>
      <c r="P129" s="10">
        <f t="shared" si="109"/>
        <v>0</v>
      </c>
      <c r="Q129" s="10">
        <f t="shared" si="109"/>
        <v>0</v>
      </c>
      <c r="R129" s="9">
        <f t="shared" si="109"/>
        <v>929</v>
      </c>
      <c r="S129" s="9">
        <f t="shared" si="109"/>
        <v>-20</v>
      </c>
      <c r="T129" s="11">
        <f t="shared" si="109"/>
        <v>344410737</v>
      </c>
      <c r="U129" s="11">
        <f t="shared" si="109"/>
        <v>835230</v>
      </c>
      <c r="V129" s="11">
        <f t="shared" si="109"/>
        <v>343575507</v>
      </c>
      <c r="W129" s="11">
        <f t="shared" si="109"/>
        <v>354489837</v>
      </c>
      <c r="X129" s="11">
        <f t="shared" si="109"/>
        <v>351535282</v>
      </c>
      <c r="Y129" s="11">
        <f t="shared" si="109"/>
        <v>0</v>
      </c>
      <c r="Z129" s="11">
        <f t="shared" si="109"/>
        <v>0</v>
      </c>
      <c r="AA129" s="11">
        <f t="shared" si="109"/>
        <v>0</v>
      </c>
      <c r="AB129" s="11">
        <f t="shared" si="109"/>
        <v>351535282</v>
      </c>
      <c r="AC129" s="11">
        <f t="shared" si="109"/>
        <v>349352337</v>
      </c>
      <c r="AD129" s="142">
        <f>IF(G129=0,0,AE129/G129)</f>
        <v>1</v>
      </c>
      <c r="AE129" s="145">
        <f t="shared" ref="AE129:CM129" si="110">SUM(AE117,AE128)</f>
        <v>9</v>
      </c>
      <c r="AF129" s="11">
        <f t="shared" si="110"/>
        <v>-538301</v>
      </c>
      <c r="AG129" s="11">
        <f t="shared" si="110"/>
        <v>10079098</v>
      </c>
      <c r="AH129" s="10">
        <f t="shared" si="110"/>
        <v>557</v>
      </c>
      <c r="AI129" s="10">
        <f t="shared" si="110"/>
        <v>344</v>
      </c>
      <c r="AJ129" s="12">
        <f t="shared" si="110"/>
        <v>0</v>
      </c>
      <c r="AK129" s="12">
        <f t="shared" si="110"/>
        <v>24</v>
      </c>
      <c r="AL129" s="11">
        <f t="shared" si="110"/>
        <v>729870</v>
      </c>
      <c r="AM129" s="11">
        <f t="shared" si="110"/>
        <v>0</v>
      </c>
      <c r="AN129" s="12">
        <f t="shared" si="110"/>
        <v>0</v>
      </c>
      <c r="AO129" s="12">
        <f t="shared" si="110"/>
        <v>0</v>
      </c>
      <c r="AP129" s="11">
        <f t="shared" si="110"/>
        <v>5737708</v>
      </c>
      <c r="AQ129" s="11">
        <f t="shared" si="110"/>
        <v>0</v>
      </c>
      <c r="AR129" s="12">
        <f t="shared" si="110"/>
        <v>0</v>
      </c>
      <c r="AS129" s="12">
        <f t="shared" si="110"/>
        <v>0</v>
      </c>
      <c r="AT129" s="11">
        <f t="shared" si="110"/>
        <v>13454</v>
      </c>
      <c r="AU129" s="11">
        <f t="shared" si="110"/>
        <v>0</v>
      </c>
      <c r="AV129" s="12">
        <f t="shared" si="110"/>
        <v>0</v>
      </c>
      <c r="AW129" s="12">
        <f t="shared" si="110"/>
        <v>0</v>
      </c>
      <c r="AX129" s="11">
        <f t="shared" si="110"/>
        <v>13842</v>
      </c>
      <c r="AY129" s="11">
        <f t="shared" si="110"/>
        <v>0</v>
      </c>
      <c r="AZ129" s="12">
        <f t="shared" si="110"/>
        <v>0</v>
      </c>
      <c r="BA129" s="12">
        <f t="shared" si="110"/>
        <v>0</v>
      </c>
      <c r="BB129" s="11">
        <f t="shared" si="110"/>
        <v>0</v>
      </c>
      <c r="BC129" s="11">
        <f t="shared" si="110"/>
        <v>0</v>
      </c>
      <c r="BD129" s="12">
        <f t="shared" si="110"/>
        <v>28</v>
      </c>
      <c r="BE129" s="12">
        <f t="shared" si="110"/>
        <v>0</v>
      </c>
      <c r="BF129" s="11">
        <f t="shared" si="110"/>
        <v>1665966</v>
      </c>
      <c r="BG129" s="11">
        <f t="shared" si="110"/>
        <v>0</v>
      </c>
      <c r="BH129" s="12">
        <f t="shared" si="110"/>
        <v>0</v>
      </c>
      <c r="BI129" s="12">
        <f t="shared" si="110"/>
        <v>0</v>
      </c>
      <c r="BJ129" s="11">
        <f t="shared" si="110"/>
        <v>1323866</v>
      </c>
      <c r="BK129" s="11">
        <f t="shared" si="110"/>
        <v>0</v>
      </c>
      <c r="BL129" s="12">
        <f t="shared" si="110"/>
        <v>0</v>
      </c>
      <c r="BM129" s="12">
        <f t="shared" si="110"/>
        <v>0</v>
      </c>
      <c r="BN129" s="11">
        <f t="shared" si="110"/>
        <v>0</v>
      </c>
      <c r="BO129" s="11">
        <f t="shared" si="110"/>
        <v>0</v>
      </c>
      <c r="BP129" s="12">
        <f t="shared" si="110"/>
        <v>0</v>
      </c>
      <c r="BQ129" s="12">
        <f t="shared" si="110"/>
        <v>0</v>
      </c>
      <c r="BR129" s="11">
        <f t="shared" si="110"/>
        <v>38754</v>
      </c>
      <c r="BS129" s="11">
        <f t="shared" si="110"/>
        <v>0</v>
      </c>
      <c r="BT129" s="12">
        <f t="shared" si="110"/>
        <v>0</v>
      </c>
      <c r="BU129" s="12">
        <f t="shared" si="110"/>
        <v>0</v>
      </c>
      <c r="BV129" s="11">
        <f t="shared" si="110"/>
        <v>0</v>
      </c>
      <c r="BW129" s="11">
        <f t="shared" si="110"/>
        <v>0</v>
      </c>
      <c r="BX129" s="12">
        <f t="shared" si="110"/>
        <v>0</v>
      </c>
      <c r="BY129" s="12">
        <f t="shared" si="110"/>
        <v>0</v>
      </c>
      <c r="BZ129" s="11">
        <f t="shared" si="110"/>
        <v>0</v>
      </c>
      <c r="CA129" s="11">
        <f t="shared" si="110"/>
        <v>0</v>
      </c>
      <c r="CB129" s="12">
        <f t="shared" si="110"/>
        <v>0</v>
      </c>
      <c r="CC129" s="12">
        <f t="shared" si="110"/>
        <v>0</v>
      </c>
      <c r="CD129" s="11">
        <f t="shared" si="110"/>
        <v>0</v>
      </c>
      <c r="CE129" s="11">
        <f t="shared" si="110"/>
        <v>0</v>
      </c>
      <c r="CF129" s="12">
        <f t="shared" si="110"/>
        <v>0</v>
      </c>
      <c r="CG129" s="12">
        <f t="shared" si="110"/>
        <v>-44</v>
      </c>
      <c r="CH129" s="11">
        <f t="shared" si="110"/>
        <v>-190800</v>
      </c>
      <c r="CI129" s="11">
        <f t="shared" si="110"/>
        <v>0</v>
      </c>
      <c r="CJ129" s="12">
        <f t="shared" si="110"/>
        <v>28</v>
      </c>
      <c r="CK129" s="12">
        <f t="shared" si="110"/>
        <v>-20</v>
      </c>
      <c r="CL129" s="11">
        <f t="shared" si="110"/>
        <v>9332658</v>
      </c>
      <c r="CM129" s="11">
        <f t="shared" si="110"/>
        <v>0</v>
      </c>
      <c r="CN129" s="13"/>
      <c r="CO129" s="13"/>
      <c r="CP129" s="13"/>
      <c r="CQ129" s="13"/>
      <c r="CR129" s="13"/>
      <c r="CS129" s="13"/>
      <c r="CT129" s="14"/>
      <c r="CU129" s="8"/>
      <c r="CV129" s="8"/>
      <c r="CW129" s="9"/>
      <c r="CX129" s="14"/>
      <c r="CY129" s="8"/>
      <c r="CZ129" s="8"/>
      <c r="DA129" s="8"/>
      <c r="DB129" s="11"/>
      <c r="DC129" s="13"/>
      <c r="DD129" s="15"/>
    </row>
    <row r="130" spans="2:108" s="6" customFormat="1" ht="6.75" customHeight="1" thickTop="1" thickBot="1">
      <c r="B130" s="17"/>
      <c r="C130" s="18"/>
      <c r="D130" s="19"/>
      <c r="E130" s="20"/>
      <c r="F130" s="21"/>
      <c r="G130" s="21"/>
      <c r="H130" s="22"/>
      <c r="I130" s="22"/>
      <c r="J130" s="22"/>
      <c r="K130" s="22"/>
      <c r="L130" s="22"/>
      <c r="M130" s="22"/>
      <c r="N130" s="22"/>
      <c r="O130" s="22"/>
      <c r="P130" s="23"/>
      <c r="Q130" s="23"/>
      <c r="R130" s="22"/>
      <c r="S130" s="22"/>
      <c r="T130" s="24"/>
      <c r="U130" s="24"/>
      <c r="V130" s="70"/>
      <c r="W130" s="24"/>
      <c r="X130" s="24"/>
      <c r="Y130" s="24"/>
      <c r="Z130" s="24"/>
      <c r="AA130" s="24"/>
      <c r="AB130" s="24"/>
      <c r="AC130" s="24"/>
      <c r="AD130" s="148"/>
      <c r="AE130" s="22"/>
      <c r="AF130" s="24"/>
      <c r="AG130" s="24"/>
      <c r="AH130" s="23"/>
      <c r="AI130" s="23"/>
      <c r="AJ130" s="25"/>
      <c r="AK130" s="25"/>
      <c r="AL130" s="24"/>
      <c r="AM130" s="24"/>
      <c r="AN130" s="25"/>
      <c r="AO130" s="25"/>
      <c r="AP130" s="24"/>
      <c r="AQ130" s="24"/>
      <c r="AR130" s="25"/>
      <c r="AS130" s="25"/>
      <c r="AT130" s="24"/>
      <c r="AU130" s="24"/>
      <c r="AV130" s="25"/>
      <c r="AW130" s="25"/>
      <c r="AX130" s="24"/>
      <c r="AY130" s="24"/>
      <c r="AZ130" s="25"/>
      <c r="BA130" s="25"/>
      <c r="BB130" s="24"/>
      <c r="BC130" s="24"/>
      <c r="BD130" s="25"/>
      <c r="BE130" s="25"/>
      <c r="BF130" s="24"/>
      <c r="BG130" s="24"/>
      <c r="BH130" s="25"/>
      <c r="BI130" s="25"/>
      <c r="BJ130" s="24"/>
      <c r="BK130" s="24"/>
      <c r="BL130" s="25"/>
      <c r="BM130" s="25"/>
      <c r="BN130" s="24"/>
      <c r="BO130" s="24"/>
      <c r="BP130" s="25"/>
      <c r="BQ130" s="25"/>
      <c r="BR130" s="24"/>
      <c r="BS130" s="24"/>
      <c r="BT130" s="25"/>
      <c r="BU130" s="25"/>
      <c r="BV130" s="24"/>
      <c r="BW130" s="24"/>
      <c r="BX130" s="25"/>
      <c r="BY130" s="25"/>
      <c r="BZ130" s="24"/>
      <c r="CA130" s="24"/>
      <c r="CB130" s="25"/>
      <c r="CC130" s="25"/>
      <c r="CD130" s="24"/>
      <c r="CE130" s="24"/>
      <c r="CF130" s="25"/>
      <c r="CG130" s="25"/>
      <c r="CH130" s="24"/>
      <c r="CI130" s="24"/>
      <c r="CJ130" s="25"/>
      <c r="CK130" s="25"/>
      <c r="CL130" s="24"/>
      <c r="CM130" s="24"/>
      <c r="CN130" s="26"/>
      <c r="CO130" s="26"/>
      <c r="CP130" s="26"/>
      <c r="CQ130" s="26"/>
      <c r="CR130" s="26"/>
      <c r="CS130" s="26"/>
      <c r="CT130" s="27"/>
      <c r="CU130" s="21"/>
      <c r="CV130" s="21"/>
      <c r="CW130" s="22"/>
      <c r="CX130" s="27"/>
      <c r="CY130" s="21"/>
      <c r="CZ130" s="21"/>
      <c r="DA130" s="21"/>
      <c r="DB130" s="24"/>
      <c r="DC130" s="26"/>
      <c r="DD130" s="13"/>
    </row>
    <row r="131" spans="2:108" s="6" customFormat="1" ht="24" customHeight="1" thickTop="1" thickBot="1">
      <c r="B131" s="260" t="s">
        <v>40</v>
      </c>
      <c r="C131" s="261"/>
      <c r="D131" s="262"/>
      <c r="E131" s="7"/>
      <c r="F131" s="8"/>
      <c r="G131" s="9">
        <f t="shared" ref="G131:L131" si="111">SUM(G16,G43,G60,G74,G86,G97,G109,G117,)</f>
        <v>57</v>
      </c>
      <c r="H131" s="9">
        <f t="shared" si="111"/>
        <v>121</v>
      </c>
      <c r="I131" s="9">
        <f t="shared" si="111"/>
        <v>167</v>
      </c>
      <c r="J131" s="9">
        <f t="shared" si="111"/>
        <v>16194</v>
      </c>
      <c r="K131" s="9">
        <f t="shared" si="111"/>
        <v>25403</v>
      </c>
      <c r="L131" s="9">
        <f t="shared" si="111"/>
        <v>26174</v>
      </c>
      <c r="M131" s="143">
        <f>IF(G131=0,0,N131/G131)</f>
        <v>0.68421052631578949</v>
      </c>
      <c r="N131" s="9">
        <f t="shared" ref="N131:AC131" si="112">SUM(N16,N43,N60,N74,N86,N97,N109,N117,)</f>
        <v>39</v>
      </c>
      <c r="O131" s="9">
        <f t="shared" si="112"/>
        <v>-771</v>
      </c>
      <c r="P131" s="10">
        <f t="shared" si="112"/>
        <v>1292</v>
      </c>
      <c r="Q131" s="10">
        <f t="shared" si="112"/>
        <v>0</v>
      </c>
      <c r="R131" s="9">
        <f t="shared" si="112"/>
        <v>7096</v>
      </c>
      <c r="S131" s="9">
        <f t="shared" si="112"/>
        <v>2113</v>
      </c>
      <c r="T131" s="11">
        <f t="shared" si="112"/>
        <v>375786165</v>
      </c>
      <c r="U131" s="11">
        <f t="shared" si="112"/>
        <v>3322001</v>
      </c>
      <c r="V131" s="11">
        <f t="shared" si="112"/>
        <v>372464164</v>
      </c>
      <c r="W131" s="11">
        <f t="shared" si="112"/>
        <v>393314791</v>
      </c>
      <c r="X131" s="11">
        <f t="shared" si="112"/>
        <v>396375435</v>
      </c>
      <c r="Y131" s="11">
        <f t="shared" si="112"/>
        <v>0</v>
      </c>
      <c r="Z131" s="11">
        <f t="shared" si="112"/>
        <v>0</v>
      </c>
      <c r="AA131" s="11">
        <f t="shared" si="112"/>
        <v>0</v>
      </c>
      <c r="AB131" s="11">
        <f t="shared" si="112"/>
        <v>396375435</v>
      </c>
      <c r="AC131" s="11">
        <f t="shared" si="112"/>
        <v>403421849</v>
      </c>
      <c r="AD131" s="142">
        <f>IF(G131=0,0,AE131/G131)</f>
        <v>0.80701754385964908</v>
      </c>
      <c r="AE131" s="145">
        <f t="shared" ref="AE131:BJ131" si="113">SUM(AE16,AE43,AE60,AE74,AE86,AE97,AE109,AE117,)</f>
        <v>46</v>
      </c>
      <c r="AF131" s="11">
        <f t="shared" si="113"/>
        <v>9689060</v>
      </c>
      <c r="AG131" s="11">
        <f t="shared" si="113"/>
        <v>17243963</v>
      </c>
      <c r="AH131" s="10">
        <f t="shared" si="113"/>
        <v>4481</v>
      </c>
      <c r="AI131" s="10">
        <f t="shared" si="113"/>
        <v>1950</v>
      </c>
      <c r="AJ131" s="12">
        <f t="shared" si="113"/>
        <v>486</v>
      </c>
      <c r="AK131" s="12">
        <f t="shared" si="113"/>
        <v>621</v>
      </c>
      <c r="AL131" s="11">
        <f t="shared" si="113"/>
        <v>3465221</v>
      </c>
      <c r="AM131" s="11">
        <f t="shared" si="113"/>
        <v>258371</v>
      </c>
      <c r="AN131" s="12">
        <f t="shared" si="113"/>
        <v>111</v>
      </c>
      <c r="AO131" s="12">
        <f t="shared" si="113"/>
        <v>561</v>
      </c>
      <c r="AP131" s="11">
        <f t="shared" si="113"/>
        <v>6829181</v>
      </c>
      <c r="AQ131" s="11">
        <f t="shared" si="113"/>
        <v>1814817</v>
      </c>
      <c r="AR131" s="12">
        <f t="shared" si="113"/>
        <v>0</v>
      </c>
      <c r="AS131" s="12">
        <f t="shared" si="113"/>
        <v>0</v>
      </c>
      <c r="AT131" s="11">
        <f t="shared" si="113"/>
        <v>0</v>
      </c>
      <c r="AU131" s="11">
        <f t="shared" si="113"/>
        <v>0</v>
      </c>
      <c r="AV131" s="12">
        <f t="shared" si="113"/>
        <v>0</v>
      </c>
      <c r="AW131" s="12">
        <f t="shared" si="113"/>
        <v>0</v>
      </c>
      <c r="AX131" s="11">
        <f t="shared" si="113"/>
        <v>0</v>
      </c>
      <c r="AY131" s="11">
        <f t="shared" si="113"/>
        <v>0</v>
      </c>
      <c r="AZ131" s="12">
        <f t="shared" si="113"/>
        <v>0</v>
      </c>
      <c r="BA131" s="12">
        <f t="shared" si="113"/>
        <v>0</v>
      </c>
      <c r="BB131" s="11">
        <f t="shared" si="113"/>
        <v>0</v>
      </c>
      <c r="BC131" s="11">
        <f t="shared" si="113"/>
        <v>0</v>
      </c>
      <c r="BD131" s="12">
        <f t="shared" si="113"/>
        <v>52</v>
      </c>
      <c r="BE131" s="12">
        <f t="shared" si="113"/>
        <v>354</v>
      </c>
      <c r="BF131" s="11">
        <f t="shared" si="113"/>
        <v>170731</v>
      </c>
      <c r="BG131" s="11">
        <f t="shared" si="113"/>
        <v>0</v>
      </c>
      <c r="BH131" s="12">
        <f t="shared" si="113"/>
        <v>0</v>
      </c>
      <c r="BI131" s="12">
        <f t="shared" si="113"/>
        <v>0</v>
      </c>
      <c r="BJ131" s="11">
        <f t="shared" si="113"/>
        <v>196551</v>
      </c>
      <c r="BK131" s="11">
        <f t="shared" ref="BK131:CM131" si="114">SUM(BK16,BK43,BK60,BK74,BK86,BK97,BK109,BK117,)</f>
        <v>18045</v>
      </c>
      <c r="BL131" s="12">
        <f t="shared" si="114"/>
        <v>0</v>
      </c>
      <c r="BM131" s="12">
        <f t="shared" si="114"/>
        <v>0</v>
      </c>
      <c r="BN131" s="11">
        <f t="shared" si="114"/>
        <v>0</v>
      </c>
      <c r="BO131" s="11">
        <f t="shared" si="114"/>
        <v>0</v>
      </c>
      <c r="BP131" s="12">
        <f t="shared" si="114"/>
        <v>0</v>
      </c>
      <c r="BQ131" s="12">
        <f t="shared" si="114"/>
        <v>141</v>
      </c>
      <c r="BR131" s="11">
        <f t="shared" si="114"/>
        <v>128181</v>
      </c>
      <c r="BS131" s="11">
        <f t="shared" si="114"/>
        <v>0</v>
      </c>
      <c r="BT131" s="12">
        <f t="shared" si="114"/>
        <v>0</v>
      </c>
      <c r="BU131" s="12">
        <f t="shared" si="114"/>
        <v>46</v>
      </c>
      <c r="BV131" s="11">
        <f t="shared" si="114"/>
        <v>128274</v>
      </c>
      <c r="BW131" s="11">
        <f t="shared" si="114"/>
        <v>128274</v>
      </c>
      <c r="BX131" s="12">
        <f t="shared" si="114"/>
        <v>65</v>
      </c>
      <c r="BY131" s="12">
        <f t="shared" si="114"/>
        <v>63</v>
      </c>
      <c r="BZ131" s="11">
        <f t="shared" si="114"/>
        <v>283488</v>
      </c>
      <c r="CA131" s="11">
        <f t="shared" si="114"/>
        <v>302756</v>
      </c>
      <c r="CB131" s="12">
        <f t="shared" si="114"/>
        <v>191</v>
      </c>
      <c r="CC131" s="12">
        <f t="shared" si="114"/>
        <v>40</v>
      </c>
      <c r="CD131" s="11">
        <f t="shared" si="114"/>
        <v>14596</v>
      </c>
      <c r="CE131" s="11">
        <f t="shared" si="114"/>
        <v>0</v>
      </c>
      <c r="CF131" s="12">
        <f t="shared" si="114"/>
        <v>0</v>
      </c>
      <c r="CG131" s="12">
        <f t="shared" si="114"/>
        <v>-19</v>
      </c>
      <c r="CH131" s="11">
        <f t="shared" si="114"/>
        <v>-739104</v>
      </c>
      <c r="CI131" s="11">
        <f t="shared" si="114"/>
        <v>0</v>
      </c>
      <c r="CJ131" s="12">
        <f t="shared" si="114"/>
        <v>905</v>
      </c>
      <c r="CK131" s="12">
        <f t="shared" si="114"/>
        <v>1807</v>
      </c>
      <c r="CL131" s="11">
        <f t="shared" si="114"/>
        <v>10477120</v>
      </c>
      <c r="CM131" s="11">
        <f t="shared" si="114"/>
        <v>2522262</v>
      </c>
      <c r="CN131" s="13"/>
      <c r="CO131" s="13"/>
      <c r="CP131" s="13"/>
      <c r="CQ131" s="13"/>
      <c r="CR131" s="13"/>
      <c r="CS131" s="13"/>
      <c r="CT131" s="14"/>
      <c r="CU131" s="8"/>
      <c r="CV131" s="8"/>
      <c r="CW131" s="9"/>
      <c r="CX131" s="14"/>
      <c r="CY131" s="8"/>
      <c r="CZ131" s="8"/>
      <c r="DA131" s="8"/>
      <c r="DB131" s="11"/>
      <c r="DC131" s="13"/>
      <c r="DD131" s="15"/>
    </row>
    <row r="132" spans="2:108" s="6" customFormat="1" ht="6.75" customHeight="1" thickTop="1" thickBot="1">
      <c r="B132" s="17"/>
      <c r="C132" s="18"/>
      <c r="D132" s="19"/>
      <c r="E132" s="20"/>
      <c r="F132" s="21"/>
      <c r="G132" s="21"/>
      <c r="H132" s="22"/>
      <c r="I132" s="22"/>
      <c r="J132" s="22"/>
      <c r="K132" s="22"/>
      <c r="L132" s="22"/>
      <c r="M132" s="22"/>
      <c r="N132" s="22"/>
      <c r="O132" s="22"/>
      <c r="P132" s="23"/>
      <c r="Q132" s="23"/>
      <c r="R132" s="22"/>
      <c r="S132" s="22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148"/>
      <c r="AE132" s="22"/>
      <c r="AF132" s="24"/>
      <c r="AG132" s="24"/>
      <c r="AH132" s="23"/>
      <c r="AI132" s="23"/>
      <c r="AJ132" s="25"/>
      <c r="AK132" s="25"/>
      <c r="AL132" s="24"/>
      <c r="AM132" s="24"/>
      <c r="AN132" s="25"/>
      <c r="AO132" s="25"/>
      <c r="AP132" s="24"/>
      <c r="AQ132" s="24"/>
      <c r="AR132" s="25"/>
      <c r="AS132" s="25"/>
      <c r="AT132" s="24"/>
      <c r="AU132" s="24"/>
      <c r="AV132" s="25"/>
      <c r="AW132" s="25"/>
      <c r="AX132" s="24"/>
      <c r="AY132" s="24"/>
      <c r="AZ132" s="25"/>
      <c r="BA132" s="25"/>
      <c r="BB132" s="24"/>
      <c r="BC132" s="24"/>
      <c r="BD132" s="25"/>
      <c r="BE132" s="25"/>
      <c r="BF132" s="24"/>
      <c r="BG132" s="24"/>
      <c r="BH132" s="25"/>
      <c r="BI132" s="25"/>
      <c r="BJ132" s="24"/>
      <c r="BK132" s="24"/>
      <c r="BL132" s="25"/>
      <c r="BM132" s="25"/>
      <c r="BN132" s="24"/>
      <c r="BO132" s="24"/>
      <c r="BP132" s="25"/>
      <c r="BQ132" s="25"/>
      <c r="BR132" s="24"/>
      <c r="BS132" s="24"/>
      <c r="BT132" s="25"/>
      <c r="BU132" s="25"/>
      <c r="BV132" s="24"/>
      <c r="BW132" s="24"/>
      <c r="BX132" s="25"/>
      <c r="BY132" s="25"/>
      <c r="BZ132" s="24"/>
      <c r="CA132" s="24"/>
      <c r="CB132" s="25"/>
      <c r="CC132" s="25"/>
      <c r="CD132" s="24"/>
      <c r="CE132" s="24"/>
      <c r="CF132" s="25"/>
      <c r="CG132" s="25"/>
      <c r="CH132" s="24"/>
      <c r="CI132" s="24"/>
      <c r="CJ132" s="25"/>
      <c r="CK132" s="25"/>
      <c r="CL132" s="24"/>
      <c r="CM132" s="24"/>
      <c r="CN132" s="26"/>
      <c r="CO132" s="26"/>
      <c r="CP132" s="26"/>
      <c r="CQ132" s="26"/>
      <c r="CR132" s="26"/>
      <c r="CS132" s="26"/>
      <c r="CT132" s="27"/>
      <c r="CU132" s="21"/>
      <c r="CV132" s="21"/>
      <c r="CW132" s="22"/>
      <c r="CX132" s="27"/>
      <c r="CY132" s="21"/>
      <c r="CZ132" s="21"/>
      <c r="DA132" s="21"/>
      <c r="DB132" s="24"/>
      <c r="DC132" s="26"/>
      <c r="DD132" s="13"/>
    </row>
    <row r="133" spans="2:108" s="6" customFormat="1" ht="24" customHeight="1" thickTop="1" thickBot="1">
      <c r="B133" s="260" t="s">
        <v>41</v>
      </c>
      <c r="C133" s="261"/>
      <c r="D133" s="262"/>
      <c r="E133" s="7"/>
      <c r="F133" s="8"/>
      <c r="G133" s="9">
        <f t="shared" ref="G133:L133" si="115">SUM(G128,G114,G102,G92,G80,G65,G45,G22)</f>
        <v>30</v>
      </c>
      <c r="H133" s="9">
        <f t="shared" si="115"/>
        <v>50</v>
      </c>
      <c r="I133" s="9">
        <f t="shared" si="115"/>
        <v>121</v>
      </c>
      <c r="J133" s="9">
        <f t="shared" si="115"/>
        <v>9460</v>
      </c>
      <c r="K133" s="9">
        <f t="shared" si="115"/>
        <v>12525</v>
      </c>
      <c r="L133" s="9">
        <f t="shared" si="115"/>
        <v>11648</v>
      </c>
      <c r="M133" s="143">
        <f>IF(G133=0,0,N133/G133)</f>
        <v>0.96666666666666667</v>
      </c>
      <c r="N133" s="9">
        <f t="shared" ref="N133:AC133" si="116">SUM(N128,N114,N102,N92,N80,N65,N45,N22)</f>
        <v>29</v>
      </c>
      <c r="O133" s="9">
        <f t="shared" si="116"/>
        <v>877</v>
      </c>
      <c r="P133" s="10">
        <f t="shared" si="116"/>
        <v>10</v>
      </c>
      <c r="Q133" s="10">
        <f t="shared" si="116"/>
        <v>0</v>
      </c>
      <c r="R133" s="9">
        <f t="shared" si="116"/>
        <v>2922</v>
      </c>
      <c r="S133" s="9">
        <f t="shared" si="116"/>
        <v>143</v>
      </c>
      <c r="T133" s="11">
        <f t="shared" si="116"/>
        <v>432888916</v>
      </c>
      <c r="U133" s="11">
        <f t="shared" si="116"/>
        <v>2011006</v>
      </c>
      <c r="V133" s="11">
        <f t="shared" si="116"/>
        <v>430877910</v>
      </c>
      <c r="W133" s="11">
        <f t="shared" si="116"/>
        <v>445283737</v>
      </c>
      <c r="X133" s="11">
        <f t="shared" si="116"/>
        <v>441285542</v>
      </c>
      <c r="Y133" s="11">
        <f t="shared" si="116"/>
        <v>0</v>
      </c>
      <c r="Z133" s="11">
        <f t="shared" si="116"/>
        <v>0</v>
      </c>
      <c r="AA133" s="11">
        <f t="shared" si="116"/>
        <v>0</v>
      </c>
      <c r="AB133" s="11">
        <f t="shared" si="116"/>
        <v>441285542</v>
      </c>
      <c r="AC133" s="11">
        <f t="shared" si="116"/>
        <v>441023059</v>
      </c>
      <c r="AD133" s="142">
        <f>IF(G133=0,0,AE133/G133)</f>
        <v>0.9</v>
      </c>
      <c r="AE133" s="145">
        <f t="shared" ref="AE133:BJ133" si="117">SUM(AE128,AE114,AE102,AE92,AE80,AE65,AE45,AE22)</f>
        <v>27</v>
      </c>
      <c r="AF133" s="11">
        <f t="shared" si="117"/>
        <v>1743071</v>
      </c>
      <c r="AG133" s="11">
        <f t="shared" si="117"/>
        <v>12394817</v>
      </c>
      <c r="AH133" s="10">
        <f t="shared" si="117"/>
        <v>1698</v>
      </c>
      <c r="AI133" s="10">
        <f t="shared" si="117"/>
        <v>1050</v>
      </c>
      <c r="AJ133" s="12">
        <f t="shared" si="117"/>
        <v>12</v>
      </c>
      <c r="AK133" s="12">
        <f t="shared" si="117"/>
        <v>24</v>
      </c>
      <c r="AL133" s="11">
        <f t="shared" si="117"/>
        <v>924349</v>
      </c>
      <c r="AM133" s="11">
        <f t="shared" si="117"/>
        <v>0</v>
      </c>
      <c r="AN133" s="12">
        <f t="shared" si="117"/>
        <v>30</v>
      </c>
      <c r="AO133" s="12">
        <f t="shared" si="117"/>
        <v>29</v>
      </c>
      <c r="AP133" s="11">
        <f t="shared" si="117"/>
        <v>7304869</v>
      </c>
      <c r="AQ133" s="11">
        <f t="shared" si="117"/>
        <v>22789</v>
      </c>
      <c r="AR133" s="12">
        <f t="shared" si="117"/>
        <v>0</v>
      </c>
      <c r="AS133" s="12">
        <f t="shared" si="117"/>
        <v>0</v>
      </c>
      <c r="AT133" s="11">
        <f t="shared" si="117"/>
        <v>13454</v>
      </c>
      <c r="AU133" s="11">
        <f t="shared" si="117"/>
        <v>0</v>
      </c>
      <c r="AV133" s="12">
        <f t="shared" si="117"/>
        <v>0</v>
      </c>
      <c r="AW133" s="12">
        <f t="shared" si="117"/>
        <v>0</v>
      </c>
      <c r="AX133" s="11">
        <f t="shared" si="117"/>
        <v>13842</v>
      </c>
      <c r="AY133" s="11">
        <f t="shared" si="117"/>
        <v>0</v>
      </c>
      <c r="AZ133" s="12">
        <f t="shared" si="117"/>
        <v>0</v>
      </c>
      <c r="BA133" s="12">
        <f t="shared" si="117"/>
        <v>0</v>
      </c>
      <c r="BB133" s="11">
        <f t="shared" si="117"/>
        <v>0</v>
      </c>
      <c r="BC133" s="11">
        <f t="shared" si="117"/>
        <v>0</v>
      </c>
      <c r="BD133" s="12">
        <f t="shared" si="117"/>
        <v>28</v>
      </c>
      <c r="BE133" s="12">
        <f t="shared" si="117"/>
        <v>116</v>
      </c>
      <c r="BF133" s="11">
        <f t="shared" si="117"/>
        <v>2221084</v>
      </c>
      <c r="BG133" s="11">
        <f t="shared" si="117"/>
        <v>0</v>
      </c>
      <c r="BH133" s="12">
        <f t="shared" si="117"/>
        <v>62</v>
      </c>
      <c r="BI133" s="12">
        <f t="shared" si="117"/>
        <v>0</v>
      </c>
      <c r="BJ133" s="11">
        <f t="shared" si="117"/>
        <v>1466393</v>
      </c>
      <c r="BK133" s="11">
        <f t="shared" ref="BK133:CM133" si="118">SUM(BK128,BK114,BK102,BK92,BK80,BK65,BK45,BK22)</f>
        <v>33706</v>
      </c>
      <c r="BL133" s="12">
        <f t="shared" si="118"/>
        <v>0</v>
      </c>
      <c r="BM133" s="12">
        <f t="shared" si="118"/>
        <v>0</v>
      </c>
      <c r="BN133" s="11">
        <f t="shared" si="118"/>
        <v>0</v>
      </c>
      <c r="BO133" s="11">
        <f t="shared" si="118"/>
        <v>0</v>
      </c>
      <c r="BP133" s="12">
        <f t="shared" si="118"/>
        <v>0</v>
      </c>
      <c r="BQ133" s="12">
        <f t="shared" si="118"/>
        <v>0</v>
      </c>
      <c r="BR133" s="11">
        <f t="shared" si="118"/>
        <v>38754</v>
      </c>
      <c r="BS133" s="11">
        <f t="shared" si="118"/>
        <v>0</v>
      </c>
      <c r="BT133" s="12">
        <f t="shared" si="118"/>
        <v>0</v>
      </c>
      <c r="BU133" s="12">
        <f t="shared" si="118"/>
        <v>0</v>
      </c>
      <c r="BV133" s="11">
        <f t="shared" si="118"/>
        <v>0</v>
      </c>
      <c r="BW133" s="11">
        <f t="shared" si="118"/>
        <v>0</v>
      </c>
      <c r="BX133" s="12">
        <f t="shared" si="118"/>
        <v>0</v>
      </c>
      <c r="BY133" s="12">
        <f t="shared" si="118"/>
        <v>0</v>
      </c>
      <c r="BZ133" s="11">
        <f t="shared" si="118"/>
        <v>0</v>
      </c>
      <c r="CA133" s="11">
        <f t="shared" si="118"/>
        <v>0</v>
      </c>
      <c r="CB133" s="12">
        <f t="shared" si="118"/>
        <v>21</v>
      </c>
      <c r="CC133" s="12">
        <f t="shared" si="118"/>
        <v>0</v>
      </c>
      <c r="CD133" s="11">
        <f t="shared" si="118"/>
        <v>0</v>
      </c>
      <c r="CE133" s="11">
        <f t="shared" si="118"/>
        <v>0</v>
      </c>
      <c r="CF133" s="12">
        <f t="shared" si="118"/>
        <v>0</v>
      </c>
      <c r="CG133" s="12">
        <f t="shared" si="118"/>
        <v>-44</v>
      </c>
      <c r="CH133" s="11">
        <f t="shared" si="118"/>
        <v>-409221</v>
      </c>
      <c r="CI133" s="11">
        <f t="shared" si="118"/>
        <v>0</v>
      </c>
      <c r="CJ133" s="12">
        <f t="shared" si="118"/>
        <v>153</v>
      </c>
      <c r="CK133" s="12">
        <f t="shared" si="118"/>
        <v>125</v>
      </c>
      <c r="CL133" s="11">
        <f t="shared" si="118"/>
        <v>11573520</v>
      </c>
      <c r="CM133" s="11">
        <f t="shared" si="118"/>
        <v>56495</v>
      </c>
      <c r="CN133" s="13"/>
      <c r="CO133" s="13"/>
      <c r="CP133" s="13"/>
      <c r="CQ133" s="13"/>
      <c r="CR133" s="13"/>
      <c r="CS133" s="13"/>
      <c r="CT133" s="14"/>
      <c r="CU133" s="8"/>
      <c r="CV133" s="8"/>
      <c r="CW133" s="9"/>
      <c r="CX133" s="14"/>
      <c r="CY133" s="8"/>
      <c r="CZ133" s="8"/>
      <c r="DA133" s="8"/>
      <c r="DB133" s="11"/>
      <c r="DC133" s="13"/>
      <c r="DD133" s="15"/>
    </row>
    <row r="134" spans="2:108" s="6" customFormat="1" ht="6.75" customHeight="1" thickTop="1" thickBot="1">
      <c r="B134" s="17"/>
      <c r="C134" s="18"/>
      <c r="D134" s="19"/>
      <c r="E134" s="20"/>
      <c r="F134" s="21"/>
      <c r="G134" s="21"/>
      <c r="H134" s="22"/>
      <c r="I134" s="22"/>
      <c r="J134" s="22"/>
      <c r="K134" s="22"/>
      <c r="L134" s="22"/>
      <c r="M134" s="22"/>
      <c r="N134" s="22"/>
      <c r="O134" s="22"/>
      <c r="P134" s="23"/>
      <c r="Q134" s="23"/>
      <c r="R134" s="22"/>
      <c r="S134" s="22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148"/>
      <c r="AE134" s="22"/>
      <c r="AF134" s="24"/>
      <c r="AG134" s="24"/>
      <c r="AH134" s="23"/>
      <c r="AI134" s="23"/>
      <c r="AJ134" s="25"/>
      <c r="AK134" s="25"/>
      <c r="AL134" s="24"/>
      <c r="AM134" s="24"/>
      <c r="AN134" s="25"/>
      <c r="AO134" s="25"/>
      <c r="AP134" s="24"/>
      <c r="AQ134" s="24"/>
      <c r="AR134" s="25"/>
      <c r="AS134" s="25"/>
      <c r="AT134" s="24"/>
      <c r="AU134" s="24"/>
      <c r="AV134" s="25"/>
      <c r="AW134" s="25"/>
      <c r="AX134" s="24"/>
      <c r="AY134" s="24"/>
      <c r="AZ134" s="25"/>
      <c r="BA134" s="25"/>
      <c r="BB134" s="24"/>
      <c r="BC134" s="24"/>
      <c r="BD134" s="25"/>
      <c r="BE134" s="25"/>
      <c r="BF134" s="24"/>
      <c r="BG134" s="24"/>
      <c r="BH134" s="25"/>
      <c r="BI134" s="25"/>
      <c r="BJ134" s="24"/>
      <c r="BK134" s="24"/>
      <c r="BL134" s="25"/>
      <c r="BM134" s="25"/>
      <c r="BN134" s="24"/>
      <c r="BO134" s="24"/>
      <c r="BP134" s="25"/>
      <c r="BQ134" s="25"/>
      <c r="BR134" s="24"/>
      <c r="BS134" s="24"/>
      <c r="BT134" s="25"/>
      <c r="BU134" s="25"/>
      <c r="BV134" s="24"/>
      <c r="BW134" s="24"/>
      <c r="BX134" s="25"/>
      <c r="BY134" s="25"/>
      <c r="BZ134" s="24"/>
      <c r="CA134" s="24"/>
      <c r="CB134" s="25"/>
      <c r="CC134" s="25"/>
      <c r="CD134" s="24"/>
      <c r="CE134" s="24"/>
      <c r="CF134" s="25"/>
      <c r="CG134" s="25"/>
      <c r="CH134" s="24"/>
      <c r="CI134" s="24"/>
      <c r="CJ134" s="25"/>
      <c r="CK134" s="25"/>
      <c r="CL134" s="24"/>
      <c r="CM134" s="24"/>
      <c r="CN134" s="26"/>
      <c r="CO134" s="26"/>
      <c r="CP134" s="26"/>
      <c r="CQ134" s="26"/>
      <c r="CR134" s="26"/>
      <c r="CS134" s="26"/>
      <c r="CT134" s="27"/>
      <c r="CU134" s="21"/>
      <c r="CV134" s="21"/>
      <c r="CW134" s="22"/>
      <c r="CX134" s="27"/>
      <c r="CY134" s="21"/>
      <c r="CZ134" s="21"/>
      <c r="DA134" s="21"/>
      <c r="DB134" s="24"/>
      <c r="DC134" s="26"/>
      <c r="DD134" s="13"/>
    </row>
    <row r="135" spans="2:108" s="6" customFormat="1" ht="24" customHeight="1" thickTop="1" thickBot="1">
      <c r="B135" s="260" t="s">
        <v>42</v>
      </c>
      <c r="C135" s="261"/>
      <c r="D135" s="262"/>
      <c r="E135" s="7"/>
      <c r="F135" s="8"/>
      <c r="G135" s="9">
        <f t="shared" ref="G135:BR135" si="119">SUM(G131,G133)</f>
        <v>87</v>
      </c>
      <c r="H135" s="9">
        <f t="shared" si="119"/>
        <v>171</v>
      </c>
      <c r="I135" s="9">
        <f t="shared" si="119"/>
        <v>288</v>
      </c>
      <c r="J135" s="9">
        <f t="shared" si="119"/>
        <v>25654</v>
      </c>
      <c r="K135" s="9">
        <f t="shared" si="119"/>
        <v>37928</v>
      </c>
      <c r="L135" s="9">
        <f>SUM(L131,L133)</f>
        <v>37822</v>
      </c>
      <c r="M135" s="143">
        <f>IF(G135=0,0,N135/G135)</f>
        <v>0.7816091954022989</v>
      </c>
      <c r="N135" s="9">
        <f>SUM(N131,N133)</f>
        <v>68</v>
      </c>
      <c r="O135" s="9">
        <f t="shared" si="119"/>
        <v>106</v>
      </c>
      <c r="P135" s="10">
        <f t="shared" si="119"/>
        <v>1302</v>
      </c>
      <c r="Q135" s="10">
        <f t="shared" si="119"/>
        <v>0</v>
      </c>
      <c r="R135" s="9">
        <f t="shared" si="119"/>
        <v>10018</v>
      </c>
      <c r="S135" s="9">
        <f t="shared" si="119"/>
        <v>2256</v>
      </c>
      <c r="T135" s="11">
        <f t="shared" si="119"/>
        <v>808675081</v>
      </c>
      <c r="U135" s="11">
        <f t="shared" si="119"/>
        <v>5333007</v>
      </c>
      <c r="V135" s="11">
        <f t="shared" si="119"/>
        <v>803342074</v>
      </c>
      <c r="W135" s="11">
        <f t="shared" si="119"/>
        <v>838598528</v>
      </c>
      <c r="X135" s="11">
        <f t="shared" si="119"/>
        <v>837660977</v>
      </c>
      <c r="Y135" s="11">
        <f t="shared" si="119"/>
        <v>0</v>
      </c>
      <c r="Z135" s="11">
        <f t="shared" si="119"/>
        <v>0</v>
      </c>
      <c r="AA135" s="11">
        <f t="shared" si="119"/>
        <v>0</v>
      </c>
      <c r="AB135" s="11">
        <f t="shared" si="119"/>
        <v>837660977</v>
      </c>
      <c r="AC135" s="11">
        <f>SUM(AC131,AC133)</f>
        <v>844444908</v>
      </c>
      <c r="AD135" s="142">
        <f>IF(G135=0,0,AE135/G135)</f>
        <v>0.83908045977011492</v>
      </c>
      <c r="AE135" s="145">
        <f>SUM(AE131,AE133)</f>
        <v>73</v>
      </c>
      <c r="AF135" s="11">
        <f t="shared" si="119"/>
        <v>11432131</v>
      </c>
      <c r="AG135" s="11">
        <f t="shared" si="119"/>
        <v>29638780</v>
      </c>
      <c r="AH135" s="10">
        <f t="shared" si="119"/>
        <v>6179</v>
      </c>
      <c r="AI135" s="10">
        <f t="shared" si="119"/>
        <v>3000</v>
      </c>
      <c r="AJ135" s="12">
        <f t="shared" si="119"/>
        <v>498</v>
      </c>
      <c r="AK135" s="12">
        <f t="shared" si="119"/>
        <v>645</v>
      </c>
      <c r="AL135" s="11">
        <f t="shared" si="119"/>
        <v>4389570</v>
      </c>
      <c r="AM135" s="11">
        <f t="shared" si="119"/>
        <v>258371</v>
      </c>
      <c r="AN135" s="12">
        <f t="shared" si="119"/>
        <v>141</v>
      </c>
      <c r="AO135" s="12">
        <f t="shared" si="119"/>
        <v>590</v>
      </c>
      <c r="AP135" s="11">
        <f t="shared" si="119"/>
        <v>14134050</v>
      </c>
      <c r="AQ135" s="11">
        <f t="shared" si="119"/>
        <v>1837606</v>
      </c>
      <c r="AR135" s="12">
        <f t="shared" si="119"/>
        <v>0</v>
      </c>
      <c r="AS135" s="12">
        <f t="shared" si="119"/>
        <v>0</v>
      </c>
      <c r="AT135" s="11">
        <f t="shared" si="119"/>
        <v>13454</v>
      </c>
      <c r="AU135" s="11">
        <f t="shared" si="119"/>
        <v>0</v>
      </c>
      <c r="AV135" s="12">
        <f t="shared" si="119"/>
        <v>0</v>
      </c>
      <c r="AW135" s="12">
        <f t="shared" si="119"/>
        <v>0</v>
      </c>
      <c r="AX135" s="11">
        <f t="shared" si="119"/>
        <v>13842</v>
      </c>
      <c r="AY135" s="11">
        <f t="shared" si="119"/>
        <v>0</v>
      </c>
      <c r="AZ135" s="12">
        <f t="shared" si="119"/>
        <v>0</v>
      </c>
      <c r="BA135" s="12">
        <f t="shared" si="119"/>
        <v>0</v>
      </c>
      <c r="BB135" s="11">
        <f t="shared" si="119"/>
        <v>0</v>
      </c>
      <c r="BC135" s="11">
        <f t="shared" si="119"/>
        <v>0</v>
      </c>
      <c r="BD135" s="12">
        <f t="shared" si="119"/>
        <v>80</v>
      </c>
      <c r="BE135" s="12">
        <f t="shared" si="119"/>
        <v>470</v>
      </c>
      <c r="BF135" s="11">
        <f t="shared" si="119"/>
        <v>2391815</v>
      </c>
      <c r="BG135" s="11">
        <f t="shared" si="119"/>
        <v>0</v>
      </c>
      <c r="BH135" s="12">
        <f t="shared" si="119"/>
        <v>62</v>
      </c>
      <c r="BI135" s="12">
        <f t="shared" si="119"/>
        <v>0</v>
      </c>
      <c r="BJ135" s="11">
        <f t="shared" si="119"/>
        <v>1662944</v>
      </c>
      <c r="BK135" s="11">
        <f t="shared" si="119"/>
        <v>51751</v>
      </c>
      <c r="BL135" s="12">
        <f t="shared" si="119"/>
        <v>0</v>
      </c>
      <c r="BM135" s="12">
        <f t="shared" si="119"/>
        <v>0</v>
      </c>
      <c r="BN135" s="11">
        <f t="shared" si="119"/>
        <v>0</v>
      </c>
      <c r="BO135" s="11">
        <f t="shared" si="119"/>
        <v>0</v>
      </c>
      <c r="BP135" s="12">
        <f t="shared" si="119"/>
        <v>0</v>
      </c>
      <c r="BQ135" s="12">
        <f t="shared" si="119"/>
        <v>141</v>
      </c>
      <c r="BR135" s="11">
        <f t="shared" si="119"/>
        <v>166935</v>
      </c>
      <c r="BS135" s="11">
        <f t="shared" ref="BS135:CM135" si="120">SUM(BS131,BS133)</f>
        <v>0</v>
      </c>
      <c r="BT135" s="12">
        <f t="shared" si="120"/>
        <v>0</v>
      </c>
      <c r="BU135" s="12">
        <f t="shared" si="120"/>
        <v>46</v>
      </c>
      <c r="BV135" s="11">
        <f t="shared" si="120"/>
        <v>128274</v>
      </c>
      <c r="BW135" s="11">
        <f t="shared" si="120"/>
        <v>128274</v>
      </c>
      <c r="BX135" s="12">
        <f t="shared" si="120"/>
        <v>65</v>
      </c>
      <c r="BY135" s="12">
        <f t="shared" si="120"/>
        <v>63</v>
      </c>
      <c r="BZ135" s="11">
        <f t="shared" si="120"/>
        <v>283488</v>
      </c>
      <c r="CA135" s="11">
        <f t="shared" si="120"/>
        <v>302756</v>
      </c>
      <c r="CB135" s="12">
        <f t="shared" si="120"/>
        <v>212</v>
      </c>
      <c r="CC135" s="12">
        <f t="shared" si="120"/>
        <v>40</v>
      </c>
      <c r="CD135" s="11">
        <f t="shared" si="120"/>
        <v>14596</v>
      </c>
      <c r="CE135" s="11">
        <f t="shared" si="120"/>
        <v>0</v>
      </c>
      <c r="CF135" s="12">
        <f t="shared" si="120"/>
        <v>0</v>
      </c>
      <c r="CG135" s="12">
        <f t="shared" si="120"/>
        <v>-63</v>
      </c>
      <c r="CH135" s="11">
        <f t="shared" si="120"/>
        <v>-1148325</v>
      </c>
      <c r="CI135" s="11">
        <f t="shared" si="120"/>
        <v>0</v>
      </c>
      <c r="CJ135" s="12">
        <f t="shared" si="120"/>
        <v>1058</v>
      </c>
      <c r="CK135" s="12">
        <f t="shared" si="120"/>
        <v>1932</v>
      </c>
      <c r="CL135" s="11">
        <f t="shared" si="120"/>
        <v>22050640</v>
      </c>
      <c r="CM135" s="11">
        <f t="shared" si="120"/>
        <v>2578757</v>
      </c>
      <c r="CN135" s="13"/>
      <c r="CO135" s="13"/>
      <c r="CP135" s="13"/>
      <c r="CQ135" s="13"/>
      <c r="CR135" s="13"/>
      <c r="CS135" s="13"/>
      <c r="CT135" s="14"/>
      <c r="CU135" s="8"/>
      <c r="CV135" s="8"/>
      <c r="CW135" s="9"/>
      <c r="CX135" s="14"/>
      <c r="CY135" s="8"/>
      <c r="CZ135" s="8"/>
      <c r="DA135" s="8"/>
      <c r="DB135" s="11"/>
      <c r="DC135" s="13"/>
      <c r="DD135" s="15"/>
    </row>
    <row r="136" spans="2:108" s="6" customFormat="1" ht="6.75" customHeight="1" thickTop="1">
      <c r="B136" s="17"/>
      <c r="C136" s="18"/>
      <c r="D136" s="19"/>
      <c r="E136" s="20"/>
      <c r="F136" s="21"/>
      <c r="G136" s="21"/>
      <c r="H136" s="22"/>
      <c r="I136" s="22"/>
      <c r="J136" s="22"/>
      <c r="K136" s="22"/>
      <c r="L136" s="22"/>
      <c r="M136" s="22"/>
      <c r="N136" s="22"/>
      <c r="O136" s="22"/>
      <c r="P136" s="23"/>
      <c r="Q136" s="23"/>
      <c r="R136" s="22"/>
      <c r="S136" s="22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148"/>
      <c r="AE136" s="22"/>
      <c r="AF136" s="24"/>
      <c r="AG136" s="24"/>
      <c r="AH136" s="23"/>
      <c r="AI136" s="23"/>
      <c r="AJ136" s="25"/>
      <c r="AK136" s="25"/>
      <c r="AL136" s="24"/>
      <c r="AM136" s="24"/>
      <c r="AN136" s="25"/>
      <c r="AO136" s="25"/>
      <c r="AP136" s="24"/>
      <c r="AQ136" s="24"/>
      <c r="AR136" s="25"/>
      <c r="AS136" s="25"/>
      <c r="AT136" s="24"/>
      <c r="AU136" s="24"/>
      <c r="AV136" s="25"/>
      <c r="AW136" s="25"/>
      <c r="AX136" s="24"/>
      <c r="AY136" s="24"/>
      <c r="AZ136" s="25"/>
      <c r="BA136" s="25"/>
      <c r="BB136" s="24"/>
      <c r="BC136" s="24"/>
      <c r="BD136" s="25"/>
      <c r="BE136" s="25"/>
      <c r="BF136" s="24"/>
      <c r="BG136" s="24"/>
      <c r="BH136" s="25"/>
      <c r="BI136" s="25"/>
      <c r="BJ136" s="24"/>
      <c r="BK136" s="24"/>
      <c r="BL136" s="25"/>
      <c r="BM136" s="25"/>
      <c r="BN136" s="24"/>
      <c r="BO136" s="24"/>
      <c r="BP136" s="25"/>
      <c r="BQ136" s="25"/>
      <c r="BR136" s="24"/>
      <c r="BS136" s="24"/>
      <c r="BT136" s="25"/>
      <c r="BU136" s="25"/>
      <c r="BV136" s="24"/>
      <c r="BW136" s="24"/>
      <c r="BX136" s="25"/>
      <c r="BY136" s="25"/>
      <c r="BZ136" s="24"/>
      <c r="CA136" s="24"/>
      <c r="CB136" s="25"/>
      <c r="CC136" s="25"/>
      <c r="CD136" s="24"/>
      <c r="CE136" s="24"/>
      <c r="CF136" s="25"/>
      <c r="CG136" s="25"/>
      <c r="CH136" s="24"/>
      <c r="CI136" s="24"/>
      <c r="CJ136" s="25"/>
      <c r="CK136" s="25"/>
      <c r="CL136" s="24"/>
      <c r="CM136" s="24"/>
      <c r="CN136" s="26"/>
      <c r="CO136" s="26"/>
      <c r="CP136" s="26"/>
      <c r="CQ136" s="26"/>
      <c r="CR136" s="26"/>
      <c r="CS136" s="26"/>
      <c r="CT136" s="27"/>
      <c r="CU136" s="21"/>
      <c r="CV136" s="21"/>
      <c r="CW136" s="22"/>
      <c r="CX136" s="27"/>
      <c r="CY136" s="21"/>
      <c r="CZ136" s="21"/>
      <c r="DA136" s="21"/>
      <c r="DB136" s="24"/>
      <c r="DC136" s="26"/>
      <c r="DD136" s="209"/>
    </row>
    <row r="147" spans="28:28">
      <c r="AB147" s="176"/>
    </row>
  </sheetData>
  <mergeCells count="92">
    <mergeCell ref="B131:D131"/>
    <mergeCell ref="B133:D133"/>
    <mergeCell ref="B135:D135"/>
    <mergeCell ref="B1:B2"/>
    <mergeCell ref="C1:C2"/>
    <mergeCell ref="D1:D2"/>
    <mergeCell ref="B115:D115"/>
    <mergeCell ref="B117:D117"/>
    <mergeCell ref="B128:D128"/>
    <mergeCell ref="B129:D129"/>
    <mergeCell ref="B102:D102"/>
    <mergeCell ref="B103:D103"/>
    <mergeCell ref="B109:D109"/>
    <mergeCell ref="B114:D114"/>
    <mergeCell ref="B86:D86"/>
    <mergeCell ref="B92:D92"/>
    <mergeCell ref="B93:D93"/>
    <mergeCell ref="B97:D97"/>
    <mergeCell ref="B66:D66"/>
    <mergeCell ref="B74:D74"/>
    <mergeCell ref="B80:D80"/>
    <mergeCell ref="B81:D81"/>
    <mergeCell ref="B45:D45"/>
    <mergeCell ref="B46:D46"/>
    <mergeCell ref="B60:D60"/>
    <mergeCell ref="B65:D65"/>
    <mergeCell ref="CR1:CR2"/>
    <mergeCell ref="B22:D22"/>
    <mergeCell ref="B23:D23"/>
    <mergeCell ref="B43:D43"/>
    <mergeCell ref="R1:R2"/>
    <mergeCell ref="S1:S2"/>
    <mergeCell ref="T1:T2"/>
    <mergeCell ref="U1:U2"/>
    <mergeCell ref="AE1:AE2"/>
    <mergeCell ref="V1:V2"/>
    <mergeCell ref="W1:W2"/>
    <mergeCell ref="X1:X2"/>
    <mergeCell ref="B16:D16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10/31/2023&amp;CConstruction Cost and Time
Detailed Data
For Contracts Completed First Quarter Fiscal Year 2023/2024&amp;RPage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484"/>
  <sheetViews>
    <sheetView zoomScaleNormal="100" workbookViewId="0">
      <selection activeCell="A89" sqref="A89:AK89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55" customWidth="1"/>
    <col min="11" max="11" width="14.42578125" style="157" customWidth="1"/>
    <col min="12" max="14" width="14.7109375" style="157" bestFit="1" customWidth="1"/>
    <col min="15" max="15" width="13.7109375" style="157" bestFit="1" customWidth="1"/>
    <col min="16" max="16" width="14.7109375" style="157" bestFit="1" customWidth="1"/>
    <col min="17" max="22" width="13.5703125" style="157" customWidth="1"/>
    <col min="23" max="23" width="15.85546875" style="157" customWidth="1"/>
    <col min="24" max="30" width="14.140625" style="157" customWidth="1"/>
    <col min="31" max="31" width="13.5703125" style="157" bestFit="1" customWidth="1"/>
    <col min="32" max="32" width="16.140625" style="157" customWidth="1"/>
    <col min="33" max="33" width="15.5703125" style="157" customWidth="1"/>
    <col min="34" max="34" width="15.7109375" style="157" customWidth="1"/>
    <col min="35" max="35" width="14.5703125" style="157" bestFit="1" customWidth="1"/>
    <col min="36" max="36" width="10.140625" customWidth="1"/>
    <col min="37" max="37" width="24.7109375" customWidth="1"/>
  </cols>
  <sheetData>
    <row r="1" spans="1:76" s="66" customFormat="1" ht="15" customHeight="1">
      <c r="A1" s="273" t="s">
        <v>44</v>
      </c>
      <c r="B1" s="272" t="s">
        <v>45</v>
      </c>
      <c r="C1" s="272" t="s">
        <v>46</v>
      </c>
      <c r="D1" s="272" t="s">
        <v>84</v>
      </c>
      <c r="E1" s="272" t="s">
        <v>8</v>
      </c>
      <c r="F1" s="272" t="s">
        <v>86</v>
      </c>
      <c r="G1" s="272" t="s">
        <v>87</v>
      </c>
      <c r="H1" s="272" t="s">
        <v>88</v>
      </c>
      <c r="I1" s="272" t="s">
        <v>89</v>
      </c>
      <c r="J1" s="279" t="s">
        <v>9</v>
      </c>
      <c r="K1" s="278" t="s">
        <v>106</v>
      </c>
      <c r="L1" s="278" t="s">
        <v>108</v>
      </c>
      <c r="M1" s="278" t="s">
        <v>63</v>
      </c>
      <c r="N1" s="278" t="s">
        <v>10</v>
      </c>
      <c r="O1" s="278" t="s">
        <v>11</v>
      </c>
      <c r="P1" s="278" t="s">
        <v>68</v>
      </c>
      <c r="Q1" s="278" t="s">
        <v>12</v>
      </c>
      <c r="R1" s="278"/>
      <c r="S1" s="278"/>
      <c r="T1" s="278"/>
      <c r="U1" s="278"/>
      <c r="V1" s="278"/>
      <c r="W1" s="278" t="s">
        <v>13</v>
      </c>
      <c r="X1" s="278" t="s">
        <v>14</v>
      </c>
      <c r="Y1" s="278"/>
      <c r="Z1" s="278"/>
      <c r="AA1" s="278"/>
      <c r="AB1" s="278"/>
      <c r="AC1" s="278"/>
      <c r="AD1" s="278" t="s">
        <v>15</v>
      </c>
      <c r="AE1" s="275"/>
      <c r="AF1" s="276"/>
      <c r="AG1" s="276"/>
      <c r="AH1" s="277"/>
      <c r="AI1" s="278" t="s">
        <v>98</v>
      </c>
      <c r="AJ1" s="256" t="s">
        <v>99</v>
      </c>
      <c r="AK1" s="256"/>
      <c r="AL1" s="64"/>
      <c r="AM1" s="64"/>
      <c r="AN1" s="65"/>
      <c r="AO1" s="65"/>
      <c r="AP1" s="65"/>
      <c r="AQ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</row>
    <row r="2" spans="1:76" s="66" customFormat="1" ht="26.25" customHeight="1">
      <c r="A2" s="274"/>
      <c r="B2" s="272"/>
      <c r="C2" s="272"/>
      <c r="D2" s="272"/>
      <c r="E2" s="272"/>
      <c r="F2" s="272"/>
      <c r="G2" s="272"/>
      <c r="H2" s="272"/>
      <c r="I2" s="272"/>
      <c r="J2" s="279"/>
      <c r="K2" s="278"/>
      <c r="L2" s="278"/>
      <c r="M2" s="278"/>
      <c r="N2" s="278"/>
      <c r="O2" s="278"/>
      <c r="P2" s="278"/>
      <c r="Q2" s="156" t="s">
        <v>16</v>
      </c>
      <c r="R2" s="156" t="s">
        <v>17</v>
      </c>
      <c r="S2" s="156" t="s">
        <v>18</v>
      </c>
      <c r="T2" s="156" t="s">
        <v>19</v>
      </c>
      <c r="U2" s="156" t="s">
        <v>20</v>
      </c>
      <c r="V2" s="156" t="s">
        <v>21</v>
      </c>
      <c r="W2" s="278"/>
      <c r="X2" s="156" t="s">
        <v>22</v>
      </c>
      <c r="Y2" s="156" t="s">
        <v>23</v>
      </c>
      <c r="Z2" s="156" t="s">
        <v>24</v>
      </c>
      <c r="AA2" s="156" t="s">
        <v>25</v>
      </c>
      <c r="AB2" s="156" t="s">
        <v>26</v>
      </c>
      <c r="AC2" s="156" t="s">
        <v>27</v>
      </c>
      <c r="AD2" s="278"/>
      <c r="AE2" s="156" t="s">
        <v>28</v>
      </c>
      <c r="AF2" s="156" t="s">
        <v>29</v>
      </c>
      <c r="AG2" s="156" t="s">
        <v>30</v>
      </c>
      <c r="AH2" s="156" t="s">
        <v>31</v>
      </c>
      <c r="AI2" s="278"/>
      <c r="AJ2" s="3" t="s">
        <v>103</v>
      </c>
      <c r="AK2" s="4" t="s">
        <v>104</v>
      </c>
      <c r="AL2" s="2"/>
      <c r="AM2" s="2"/>
      <c r="AN2" s="65"/>
      <c r="AO2" s="65"/>
      <c r="AP2" s="65"/>
      <c r="AQ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</row>
    <row r="3" spans="1:76" s="1" customFormat="1">
      <c r="A3" s="227">
        <v>1</v>
      </c>
      <c r="B3" s="228" t="s">
        <v>166</v>
      </c>
      <c r="C3" s="228">
        <v>44155315201</v>
      </c>
      <c r="D3" s="228" t="s">
        <v>316</v>
      </c>
      <c r="E3" s="228" t="s">
        <v>317</v>
      </c>
      <c r="F3" s="228" t="s">
        <v>318</v>
      </c>
      <c r="G3" s="228" t="s">
        <v>318</v>
      </c>
      <c r="H3" s="228" t="s">
        <v>318</v>
      </c>
      <c r="I3" s="228" t="s">
        <v>318</v>
      </c>
      <c r="J3" s="229">
        <v>44455</v>
      </c>
      <c r="K3" s="156">
        <v>6272386</v>
      </c>
      <c r="L3" s="156">
        <v>6303322</v>
      </c>
      <c r="M3" s="156">
        <v>6506395</v>
      </c>
      <c r="N3" s="156">
        <v>30935.13</v>
      </c>
      <c r="O3" s="156">
        <v>0</v>
      </c>
      <c r="P3" s="156">
        <v>6933886</v>
      </c>
      <c r="Q3" s="156">
        <v>0</v>
      </c>
      <c r="R3" s="156">
        <v>0</v>
      </c>
      <c r="S3" s="156">
        <v>0</v>
      </c>
      <c r="T3" s="156">
        <v>0</v>
      </c>
      <c r="U3" s="156">
        <v>0</v>
      </c>
      <c r="V3" s="156">
        <v>0</v>
      </c>
      <c r="W3" s="156">
        <v>0</v>
      </c>
      <c r="X3" s="156">
        <v>0</v>
      </c>
      <c r="Y3" s="156">
        <v>0</v>
      </c>
      <c r="Z3" s="156">
        <v>0</v>
      </c>
      <c r="AA3" s="156">
        <v>0</v>
      </c>
      <c r="AB3" s="156">
        <v>0</v>
      </c>
      <c r="AC3" s="156">
        <v>0</v>
      </c>
      <c r="AD3" s="156">
        <v>0</v>
      </c>
      <c r="AE3" s="156">
        <v>0</v>
      </c>
      <c r="AF3" s="156">
        <v>6506395</v>
      </c>
      <c r="AG3" s="156">
        <v>6933886</v>
      </c>
      <c r="AH3" s="156">
        <v>427490</v>
      </c>
      <c r="AI3" s="156">
        <v>6222847</v>
      </c>
      <c r="AJ3" s="3"/>
      <c r="AK3" s="4"/>
    </row>
    <row r="4" spans="1:76">
      <c r="A4" s="227">
        <v>1</v>
      </c>
      <c r="B4" s="228" t="s">
        <v>169</v>
      </c>
      <c r="C4" s="228">
        <v>44477715201</v>
      </c>
      <c r="D4" s="228" t="s">
        <v>319</v>
      </c>
      <c r="E4" s="228" t="s">
        <v>320</v>
      </c>
      <c r="F4" s="228" t="s">
        <v>318</v>
      </c>
      <c r="G4" s="228" t="s">
        <v>318</v>
      </c>
      <c r="H4" s="228" t="s">
        <v>318</v>
      </c>
      <c r="I4" s="228" t="s">
        <v>318</v>
      </c>
      <c r="J4" s="229">
        <v>44532</v>
      </c>
      <c r="K4" s="156">
        <v>3819554</v>
      </c>
      <c r="L4" s="156">
        <v>3657701</v>
      </c>
      <c r="M4" s="156">
        <v>3521817</v>
      </c>
      <c r="N4" s="156">
        <v>-161853.09</v>
      </c>
      <c r="O4" s="156">
        <v>0</v>
      </c>
      <c r="P4" s="156">
        <v>3658011</v>
      </c>
      <c r="Q4" s="156">
        <v>0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0</v>
      </c>
      <c r="X4" s="156">
        <v>0</v>
      </c>
      <c r="Y4" s="156">
        <v>0</v>
      </c>
      <c r="Z4" s="156">
        <v>0</v>
      </c>
      <c r="AA4" s="156">
        <v>0</v>
      </c>
      <c r="AB4" s="156">
        <v>0</v>
      </c>
      <c r="AC4" s="156">
        <v>0</v>
      </c>
      <c r="AD4" s="156">
        <v>0</v>
      </c>
      <c r="AE4" s="156">
        <v>0</v>
      </c>
      <c r="AF4" s="156">
        <v>3521817</v>
      </c>
      <c r="AG4" s="156">
        <v>3658011</v>
      </c>
      <c r="AH4" s="156">
        <v>136195</v>
      </c>
      <c r="AI4" s="156">
        <v>3928133</v>
      </c>
      <c r="AJ4" s="3" t="s">
        <v>321</v>
      </c>
      <c r="AK4" s="4" t="s">
        <v>322</v>
      </c>
    </row>
    <row r="5" spans="1:76">
      <c r="A5" s="227">
        <v>1</v>
      </c>
      <c r="B5" s="228" t="s">
        <v>323</v>
      </c>
      <c r="C5" s="228">
        <v>44594115201</v>
      </c>
      <c r="D5" s="228" t="s">
        <v>324</v>
      </c>
      <c r="E5" s="228" t="s">
        <v>325</v>
      </c>
      <c r="F5" s="228" t="s">
        <v>318</v>
      </c>
      <c r="G5" s="228" t="s">
        <v>318</v>
      </c>
      <c r="H5" s="228" t="s">
        <v>318</v>
      </c>
      <c r="I5" s="228" t="s">
        <v>318</v>
      </c>
      <c r="J5" s="229">
        <v>44609</v>
      </c>
      <c r="K5" s="156">
        <v>722056</v>
      </c>
      <c r="L5" s="156">
        <v>722056</v>
      </c>
      <c r="M5" s="156">
        <v>642082</v>
      </c>
      <c r="N5" s="156">
        <v>0</v>
      </c>
      <c r="O5" s="156">
        <v>100000</v>
      </c>
      <c r="P5" s="156">
        <v>642815</v>
      </c>
      <c r="Q5" s="156">
        <v>0</v>
      </c>
      <c r="R5" s="156">
        <v>0</v>
      </c>
      <c r="S5" s="156">
        <v>0</v>
      </c>
      <c r="T5" s="156">
        <v>0</v>
      </c>
      <c r="U5" s="156">
        <v>0</v>
      </c>
      <c r="V5" s="156">
        <v>0</v>
      </c>
      <c r="W5" s="156">
        <v>0</v>
      </c>
      <c r="X5" s="156">
        <v>0</v>
      </c>
      <c r="Y5" s="156">
        <v>0</v>
      </c>
      <c r="Z5" s="156">
        <v>100000</v>
      </c>
      <c r="AA5" s="156">
        <v>0</v>
      </c>
      <c r="AB5" s="156">
        <v>0</v>
      </c>
      <c r="AC5" s="156">
        <v>0</v>
      </c>
      <c r="AD5" s="156">
        <v>100000</v>
      </c>
      <c r="AE5" s="156">
        <v>100000</v>
      </c>
      <c r="AF5" s="156">
        <v>742082</v>
      </c>
      <c r="AG5" s="156">
        <v>642815</v>
      </c>
      <c r="AH5" s="156">
        <v>-99267</v>
      </c>
      <c r="AI5" s="156">
        <v>1070561</v>
      </c>
      <c r="AJ5" s="3" t="s">
        <v>326</v>
      </c>
      <c r="AK5" s="4" t="s">
        <v>327</v>
      </c>
    </row>
    <row r="6" spans="1:76">
      <c r="A6" s="227">
        <v>1</v>
      </c>
      <c r="B6" s="228" t="s">
        <v>171</v>
      </c>
      <c r="C6" s="228">
        <v>44023115201</v>
      </c>
      <c r="D6" s="228" t="s">
        <v>328</v>
      </c>
      <c r="E6" s="228" t="s">
        <v>329</v>
      </c>
      <c r="F6" s="228" t="s">
        <v>318</v>
      </c>
      <c r="G6" s="228" t="s">
        <v>318</v>
      </c>
      <c r="H6" s="228" t="s">
        <v>318</v>
      </c>
      <c r="I6" s="228" t="s">
        <v>318</v>
      </c>
      <c r="J6" s="229">
        <v>44819</v>
      </c>
      <c r="K6" s="156">
        <v>289419</v>
      </c>
      <c r="L6" s="156">
        <v>311381</v>
      </c>
      <c r="M6" s="156">
        <v>315649</v>
      </c>
      <c r="N6" s="156">
        <v>21962</v>
      </c>
      <c r="O6" s="156">
        <v>0</v>
      </c>
      <c r="P6" s="156">
        <v>315649</v>
      </c>
      <c r="Q6" s="156">
        <v>0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0</v>
      </c>
      <c r="X6" s="156">
        <v>0</v>
      </c>
      <c r="Y6" s="156">
        <v>0</v>
      </c>
      <c r="Z6" s="156">
        <v>0</v>
      </c>
      <c r="AA6" s="156">
        <v>0</v>
      </c>
      <c r="AB6" s="156">
        <v>0</v>
      </c>
      <c r="AC6" s="156">
        <v>0</v>
      </c>
      <c r="AD6" s="156">
        <v>0</v>
      </c>
      <c r="AE6" s="156">
        <v>0</v>
      </c>
      <c r="AF6" s="156">
        <v>315649</v>
      </c>
      <c r="AG6" s="156">
        <v>315649</v>
      </c>
      <c r="AH6" s="156">
        <v>0</v>
      </c>
      <c r="AI6" s="156">
        <v>331705</v>
      </c>
      <c r="AJ6" s="3"/>
      <c r="AK6" s="4"/>
    </row>
    <row r="7" spans="1:76">
      <c r="A7" s="227">
        <v>1</v>
      </c>
      <c r="B7" s="228" t="s">
        <v>173</v>
      </c>
      <c r="C7" s="228">
        <v>41066635201</v>
      </c>
      <c r="D7" s="228" t="s">
        <v>330</v>
      </c>
      <c r="E7" s="228" t="s">
        <v>331</v>
      </c>
      <c r="F7" s="228" t="s">
        <v>318</v>
      </c>
      <c r="G7" s="228" t="s">
        <v>318</v>
      </c>
      <c r="H7" s="228" t="s">
        <v>318</v>
      </c>
      <c r="I7" s="228" t="s">
        <v>318</v>
      </c>
      <c r="J7" s="229">
        <v>43950</v>
      </c>
      <c r="K7" s="156">
        <v>43563143</v>
      </c>
      <c r="L7" s="156">
        <v>43826539</v>
      </c>
      <c r="M7" s="156">
        <v>44814363</v>
      </c>
      <c r="N7" s="156">
        <v>263396.26</v>
      </c>
      <c r="O7" s="156">
        <v>0</v>
      </c>
      <c r="P7" s="156">
        <v>46184516</v>
      </c>
      <c r="Q7" s="156">
        <v>0</v>
      </c>
      <c r="R7" s="156">
        <v>0</v>
      </c>
      <c r="S7" s="156">
        <v>0</v>
      </c>
      <c r="T7" s="156">
        <v>0</v>
      </c>
      <c r="U7" s="156">
        <v>0</v>
      </c>
      <c r="V7" s="156">
        <v>0</v>
      </c>
      <c r="W7" s="156">
        <v>0</v>
      </c>
      <c r="X7" s="156">
        <v>0</v>
      </c>
      <c r="Y7" s="156">
        <v>0</v>
      </c>
      <c r="Z7" s="156">
        <v>0</v>
      </c>
      <c r="AA7" s="156">
        <v>0</v>
      </c>
      <c r="AB7" s="156">
        <v>0</v>
      </c>
      <c r="AC7" s="156">
        <v>0</v>
      </c>
      <c r="AD7" s="156">
        <v>0</v>
      </c>
      <c r="AE7" s="156">
        <v>0</v>
      </c>
      <c r="AF7" s="156">
        <v>44814363</v>
      </c>
      <c r="AG7" s="156">
        <v>46184516</v>
      </c>
      <c r="AH7" s="156">
        <v>1370154</v>
      </c>
      <c r="AI7" s="156">
        <v>44746155</v>
      </c>
      <c r="AJ7" s="3"/>
      <c r="AK7" s="4"/>
    </row>
    <row r="8" spans="1:76">
      <c r="A8" s="227">
        <v>1</v>
      </c>
      <c r="B8" s="228" t="s">
        <v>175</v>
      </c>
      <c r="C8" s="228">
        <v>42982315201</v>
      </c>
      <c r="D8" s="228" t="s">
        <v>332</v>
      </c>
      <c r="E8" s="228" t="s">
        <v>333</v>
      </c>
      <c r="F8" s="228" t="s">
        <v>318</v>
      </c>
      <c r="G8" s="228" t="s">
        <v>318</v>
      </c>
      <c r="H8" s="228" t="s">
        <v>318</v>
      </c>
      <c r="I8" s="228" t="s">
        <v>318</v>
      </c>
      <c r="J8" s="229">
        <v>44356</v>
      </c>
      <c r="K8" s="156">
        <v>4097408</v>
      </c>
      <c r="L8" s="156">
        <v>4902150</v>
      </c>
      <c r="M8" s="156">
        <v>4899132</v>
      </c>
      <c r="N8" s="156">
        <v>804741.84</v>
      </c>
      <c r="O8" s="156">
        <v>0</v>
      </c>
      <c r="P8" s="156">
        <v>4933511</v>
      </c>
      <c r="Q8" s="156">
        <v>0</v>
      </c>
      <c r="R8" s="156"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0</v>
      </c>
      <c r="AA8" s="156">
        <v>0</v>
      </c>
      <c r="AB8" s="156">
        <v>0</v>
      </c>
      <c r="AC8" s="156">
        <v>0</v>
      </c>
      <c r="AD8" s="156">
        <v>0</v>
      </c>
      <c r="AE8" s="156">
        <v>0</v>
      </c>
      <c r="AF8" s="156">
        <v>4899132</v>
      </c>
      <c r="AG8" s="156">
        <v>4933511</v>
      </c>
      <c r="AH8" s="156">
        <v>34379</v>
      </c>
      <c r="AI8" s="156">
        <v>4251830</v>
      </c>
      <c r="AJ8" s="3"/>
      <c r="AK8" s="4"/>
    </row>
    <row r="9" spans="1:76">
      <c r="A9" s="227">
        <v>1</v>
      </c>
      <c r="B9" s="228" t="s">
        <v>177</v>
      </c>
      <c r="C9" s="228">
        <v>44211515201</v>
      </c>
      <c r="D9" s="228" t="s">
        <v>334</v>
      </c>
      <c r="E9" s="228" t="s">
        <v>335</v>
      </c>
      <c r="F9" s="228" t="s">
        <v>318</v>
      </c>
      <c r="G9" s="228" t="s">
        <v>318</v>
      </c>
      <c r="H9" s="228" t="s">
        <v>318</v>
      </c>
      <c r="I9" s="228" t="s">
        <v>318</v>
      </c>
      <c r="J9" s="229">
        <v>44104</v>
      </c>
      <c r="K9" s="156">
        <v>668342</v>
      </c>
      <c r="L9" s="156">
        <v>668342</v>
      </c>
      <c r="M9" s="156">
        <v>641177</v>
      </c>
      <c r="N9" s="156">
        <v>0</v>
      </c>
      <c r="O9" s="156">
        <v>0</v>
      </c>
      <c r="P9" s="156">
        <v>631148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v>0</v>
      </c>
      <c r="AD9" s="156">
        <v>0</v>
      </c>
      <c r="AE9" s="156">
        <v>0</v>
      </c>
      <c r="AF9" s="156">
        <v>641177</v>
      </c>
      <c r="AG9" s="156">
        <v>631148</v>
      </c>
      <c r="AH9" s="156">
        <v>-10029</v>
      </c>
      <c r="AI9" s="156">
        <v>802466</v>
      </c>
      <c r="AJ9" s="3"/>
      <c r="AK9" s="4"/>
    </row>
    <row r="10" spans="1:76">
      <c r="A10" s="227">
        <v>1</v>
      </c>
      <c r="B10" s="228" t="s">
        <v>179</v>
      </c>
      <c r="C10" s="228">
        <v>43943015201</v>
      </c>
      <c r="D10" s="228" t="s">
        <v>336</v>
      </c>
      <c r="E10" s="228" t="s">
        <v>337</v>
      </c>
      <c r="F10" s="228" t="s">
        <v>318</v>
      </c>
      <c r="G10" s="228" t="s">
        <v>318</v>
      </c>
      <c r="H10" s="228" t="s">
        <v>318</v>
      </c>
      <c r="I10" s="228" t="s">
        <v>318</v>
      </c>
      <c r="J10" s="229">
        <v>44104</v>
      </c>
      <c r="K10" s="156">
        <v>7973682</v>
      </c>
      <c r="L10" s="156">
        <v>8225110</v>
      </c>
      <c r="M10" s="156">
        <v>8476176</v>
      </c>
      <c r="N10" s="156">
        <v>251427.57</v>
      </c>
      <c r="O10" s="156">
        <v>-106857</v>
      </c>
      <c r="P10" s="156">
        <v>9010027</v>
      </c>
      <c r="Q10" s="156">
        <v>-106857</v>
      </c>
      <c r="R10" s="156">
        <v>0</v>
      </c>
      <c r="S10" s="156">
        <v>0</v>
      </c>
      <c r="T10" s="156">
        <v>0</v>
      </c>
      <c r="U10" s="156">
        <v>0</v>
      </c>
      <c r="V10" s="156">
        <v>0</v>
      </c>
      <c r="W10" s="156">
        <v>-106857</v>
      </c>
      <c r="X10" s="156">
        <v>0</v>
      </c>
      <c r="Y10" s="156">
        <v>0</v>
      </c>
      <c r="Z10" s="156"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-106857</v>
      </c>
      <c r="AF10" s="156">
        <v>8369319</v>
      </c>
      <c r="AG10" s="156">
        <v>9010027</v>
      </c>
      <c r="AH10" s="156">
        <v>640708</v>
      </c>
      <c r="AI10" s="156">
        <v>9500361</v>
      </c>
      <c r="AJ10" s="3"/>
      <c r="AK10" s="4"/>
    </row>
    <row r="11" spans="1:76">
      <c r="A11" s="227">
        <v>1</v>
      </c>
      <c r="B11" s="228" t="s">
        <v>181</v>
      </c>
      <c r="C11" s="228">
        <v>44151815201</v>
      </c>
      <c r="D11" s="228" t="s">
        <v>338</v>
      </c>
      <c r="E11" s="228" t="s">
        <v>339</v>
      </c>
      <c r="F11" s="228" t="s">
        <v>318</v>
      </c>
      <c r="G11" s="228" t="s">
        <v>318</v>
      </c>
      <c r="H11" s="228" t="s">
        <v>318</v>
      </c>
      <c r="I11" s="228" t="s">
        <v>318</v>
      </c>
      <c r="J11" s="229">
        <v>44223</v>
      </c>
      <c r="K11" s="156">
        <v>4960436</v>
      </c>
      <c r="L11" s="156">
        <v>5450251</v>
      </c>
      <c r="M11" s="156">
        <v>5315172</v>
      </c>
      <c r="N11" s="156">
        <v>489814.72</v>
      </c>
      <c r="O11" s="156">
        <v>0</v>
      </c>
      <c r="P11" s="156">
        <v>5587423</v>
      </c>
      <c r="Q11" s="156">
        <v>0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5315172</v>
      </c>
      <c r="AG11" s="156">
        <v>5587423</v>
      </c>
      <c r="AH11" s="156">
        <v>272251</v>
      </c>
      <c r="AI11" s="156">
        <v>5666706</v>
      </c>
      <c r="AJ11" s="3"/>
      <c r="AK11" s="4"/>
    </row>
    <row r="12" spans="1:76">
      <c r="A12" s="227">
        <v>1</v>
      </c>
      <c r="B12" s="228" t="s">
        <v>183</v>
      </c>
      <c r="C12" s="228">
        <v>44155915201</v>
      </c>
      <c r="D12" s="228" t="s">
        <v>316</v>
      </c>
      <c r="E12" s="228" t="s">
        <v>317</v>
      </c>
      <c r="F12" s="228" t="s">
        <v>318</v>
      </c>
      <c r="G12" s="228" t="s">
        <v>318</v>
      </c>
      <c r="H12" s="228" t="s">
        <v>318</v>
      </c>
      <c r="I12" s="228" t="s">
        <v>318</v>
      </c>
      <c r="J12" s="229">
        <v>44587</v>
      </c>
      <c r="K12" s="156">
        <v>7108184</v>
      </c>
      <c r="L12" s="156">
        <v>8445969</v>
      </c>
      <c r="M12" s="156">
        <v>8418621</v>
      </c>
      <c r="N12" s="156">
        <v>1337785.07</v>
      </c>
      <c r="O12" s="156">
        <v>0</v>
      </c>
      <c r="P12" s="156">
        <v>8684123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8418621</v>
      </c>
      <c r="AG12" s="156">
        <v>8684123</v>
      </c>
      <c r="AH12" s="156">
        <v>265502</v>
      </c>
      <c r="AI12" s="156">
        <v>6181054</v>
      </c>
      <c r="AJ12" s="3"/>
      <c r="AK12" s="4"/>
    </row>
    <row r="13" spans="1:76">
      <c r="A13" s="227">
        <v>1</v>
      </c>
      <c r="B13" s="228" t="s">
        <v>185</v>
      </c>
      <c r="C13" s="228">
        <v>44233315201</v>
      </c>
      <c r="D13" s="228" t="s">
        <v>340</v>
      </c>
      <c r="E13" s="228" t="s">
        <v>341</v>
      </c>
      <c r="F13" s="228" t="s">
        <v>318</v>
      </c>
      <c r="G13" s="228" t="s">
        <v>318</v>
      </c>
      <c r="H13" s="228" t="s">
        <v>318</v>
      </c>
      <c r="I13" s="228" t="s">
        <v>318</v>
      </c>
      <c r="J13" s="229">
        <v>44496</v>
      </c>
      <c r="K13" s="156">
        <v>1139701</v>
      </c>
      <c r="L13" s="156">
        <v>1148801</v>
      </c>
      <c r="M13" s="156">
        <v>1029185</v>
      </c>
      <c r="N13" s="156">
        <v>9099.67</v>
      </c>
      <c r="O13" s="156">
        <v>0</v>
      </c>
      <c r="P13" s="156">
        <v>1030981</v>
      </c>
      <c r="Q13" s="156">
        <v>0</v>
      </c>
      <c r="R13" s="156">
        <v>0</v>
      </c>
      <c r="S13" s="156">
        <v>0</v>
      </c>
      <c r="T13" s="156">
        <v>0</v>
      </c>
      <c r="U13" s="156">
        <v>0</v>
      </c>
      <c r="V13" s="156">
        <v>0</v>
      </c>
      <c r="W13" s="156">
        <v>0</v>
      </c>
      <c r="X13" s="156">
        <v>0</v>
      </c>
      <c r="Y13" s="156">
        <v>0</v>
      </c>
      <c r="Z13" s="156">
        <v>0</v>
      </c>
      <c r="AA13" s="156">
        <v>0</v>
      </c>
      <c r="AB13" s="156">
        <v>0</v>
      </c>
      <c r="AC13" s="156">
        <v>0</v>
      </c>
      <c r="AD13" s="156">
        <v>0</v>
      </c>
      <c r="AE13" s="156">
        <v>0</v>
      </c>
      <c r="AF13" s="156">
        <v>1029185</v>
      </c>
      <c r="AG13" s="156">
        <v>1030981</v>
      </c>
      <c r="AH13" s="156">
        <v>1796</v>
      </c>
      <c r="AI13" s="156">
        <v>1098276</v>
      </c>
      <c r="AJ13" s="3"/>
      <c r="AK13" s="4"/>
    </row>
    <row r="14" spans="1:76">
      <c r="A14" s="227">
        <v>1</v>
      </c>
      <c r="B14" s="228" t="s">
        <v>187</v>
      </c>
      <c r="C14" s="228">
        <v>44068815201</v>
      </c>
      <c r="D14" s="228" t="s">
        <v>342</v>
      </c>
      <c r="E14" s="228" t="s">
        <v>343</v>
      </c>
      <c r="F14" s="228" t="s">
        <v>318</v>
      </c>
      <c r="G14" s="228" t="s">
        <v>318</v>
      </c>
      <c r="H14" s="228" t="s">
        <v>318</v>
      </c>
      <c r="I14" s="228" t="s">
        <v>318</v>
      </c>
      <c r="J14" s="229">
        <v>44496</v>
      </c>
      <c r="K14" s="156">
        <v>650650</v>
      </c>
      <c r="L14" s="156">
        <v>655279</v>
      </c>
      <c r="M14" s="156">
        <v>608957</v>
      </c>
      <c r="N14" s="156">
        <v>4628.74</v>
      </c>
      <c r="O14" s="156">
        <v>0</v>
      </c>
      <c r="P14" s="156">
        <v>609408</v>
      </c>
      <c r="Q14" s="156">
        <v>0</v>
      </c>
      <c r="R14" s="156">
        <v>0</v>
      </c>
      <c r="S14" s="156">
        <v>0</v>
      </c>
      <c r="T14" s="156">
        <v>0</v>
      </c>
      <c r="U14" s="156">
        <v>0</v>
      </c>
      <c r="V14" s="156">
        <v>0</v>
      </c>
      <c r="W14" s="156">
        <v>0</v>
      </c>
      <c r="X14" s="156">
        <v>0</v>
      </c>
      <c r="Y14" s="156">
        <v>0</v>
      </c>
      <c r="Z14" s="156">
        <v>0</v>
      </c>
      <c r="AA14" s="156">
        <v>0</v>
      </c>
      <c r="AB14" s="156">
        <v>0</v>
      </c>
      <c r="AC14" s="156">
        <v>0</v>
      </c>
      <c r="AD14" s="156">
        <v>0</v>
      </c>
      <c r="AE14" s="156">
        <v>0</v>
      </c>
      <c r="AF14" s="156">
        <v>608957</v>
      </c>
      <c r="AG14" s="156">
        <v>609408</v>
      </c>
      <c r="AH14" s="156">
        <v>451</v>
      </c>
      <c r="AI14" s="156">
        <v>447610</v>
      </c>
      <c r="AJ14" s="3"/>
      <c r="AK14" s="4"/>
    </row>
    <row r="15" spans="1:76">
      <c r="A15" s="227">
        <v>1</v>
      </c>
      <c r="B15" s="228" t="s">
        <v>189</v>
      </c>
      <c r="C15" s="228">
        <v>44421215201</v>
      </c>
      <c r="D15" s="228" t="s">
        <v>344</v>
      </c>
      <c r="E15" s="228" t="s">
        <v>345</v>
      </c>
      <c r="F15" s="228" t="s">
        <v>318</v>
      </c>
      <c r="G15" s="228" t="s">
        <v>318</v>
      </c>
      <c r="H15" s="228" t="s">
        <v>318</v>
      </c>
      <c r="I15" s="228" t="s">
        <v>318</v>
      </c>
      <c r="J15" s="229">
        <v>44433</v>
      </c>
      <c r="K15" s="156">
        <v>1045874</v>
      </c>
      <c r="L15" s="156">
        <v>1076047</v>
      </c>
      <c r="M15" s="156">
        <v>1015157</v>
      </c>
      <c r="N15" s="156">
        <v>30173.84</v>
      </c>
      <c r="O15" s="156">
        <v>0</v>
      </c>
      <c r="P15" s="156">
        <v>1015157</v>
      </c>
      <c r="Q15" s="156">
        <v>0</v>
      </c>
      <c r="R15" s="156"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v>0</v>
      </c>
      <c r="AD15" s="156">
        <v>0</v>
      </c>
      <c r="AE15" s="156">
        <v>0</v>
      </c>
      <c r="AF15" s="156">
        <v>1015157</v>
      </c>
      <c r="AG15" s="156">
        <v>1015157</v>
      </c>
      <c r="AH15" s="156">
        <v>0</v>
      </c>
      <c r="AI15" s="156">
        <v>898648</v>
      </c>
      <c r="AJ15" s="3"/>
      <c r="AK15" s="4"/>
    </row>
    <row r="16" spans="1:76">
      <c r="A16" s="227">
        <v>1</v>
      </c>
      <c r="B16" s="228" t="s">
        <v>191</v>
      </c>
      <c r="C16" s="228">
        <v>44033715201</v>
      </c>
      <c r="D16" s="228" t="s">
        <v>346</v>
      </c>
      <c r="E16" s="228" t="s">
        <v>347</v>
      </c>
      <c r="F16" s="228" t="s">
        <v>318</v>
      </c>
      <c r="G16" s="228" t="s">
        <v>318</v>
      </c>
      <c r="H16" s="228" t="s">
        <v>318</v>
      </c>
      <c r="I16" s="228" t="s">
        <v>318</v>
      </c>
      <c r="J16" s="229">
        <v>44615</v>
      </c>
      <c r="K16" s="156">
        <v>560933</v>
      </c>
      <c r="L16" s="156">
        <v>623460</v>
      </c>
      <c r="M16" s="156">
        <v>604533</v>
      </c>
      <c r="N16" s="156">
        <v>62526.98</v>
      </c>
      <c r="O16" s="156">
        <v>0</v>
      </c>
      <c r="P16" s="156">
        <v>604533</v>
      </c>
      <c r="Q16" s="156">
        <v>0</v>
      </c>
      <c r="R16" s="156">
        <v>0</v>
      </c>
      <c r="S16" s="156">
        <v>0</v>
      </c>
      <c r="T16" s="156">
        <v>0</v>
      </c>
      <c r="U16" s="156">
        <v>0</v>
      </c>
      <c r="V16" s="156">
        <v>0</v>
      </c>
      <c r="W16" s="156">
        <v>0</v>
      </c>
      <c r="X16" s="156">
        <v>0</v>
      </c>
      <c r="Y16" s="156">
        <v>0</v>
      </c>
      <c r="Z16" s="156">
        <v>0</v>
      </c>
      <c r="AA16" s="156">
        <v>0</v>
      </c>
      <c r="AB16" s="156">
        <v>0</v>
      </c>
      <c r="AC16" s="156">
        <v>0</v>
      </c>
      <c r="AD16" s="156">
        <v>0</v>
      </c>
      <c r="AE16" s="156">
        <v>0</v>
      </c>
      <c r="AF16" s="156">
        <v>604533</v>
      </c>
      <c r="AG16" s="156">
        <v>604533</v>
      </c>
      <c r="AH16" s="156">
        <v>0</v>
      </c>
      <c r="AI16" s="156">
        <v>517232</v>
      </c>
      <c r="AJ16" s="3" t="s">
        <v>321</v>
      </c>
      <c r="AK16" s="4" t="s">
        <v>322</v>
      </c>
    </row>
    <row r="17" spans="1:37">
      <c r="A17" s="227">
        <v>1</v>
      </c>
      <c r="B17" s="228" t="s">
        <v>279</v>
      </c>
      <c r="C17" s="228">
        <v>44632015201</v>
      </c>
      <c r="D17" s="228" t="s">
        <v>348</v>
      </c>
      <c r="E17" s="228" t="s">
        <v>349</v>
      </c>
      <c r="F17" s="228" t="s">
        <v>318</v>
      </c>
      <c r="G17" s="228" t="s">
        <v>318</v>
      </c>
      <c r="H17" s="228" t="s">
        <v>318</v>
      </c>
      <c r="I17" s="228" t="s">
        <v>318</v>
      </c>
      <c r="J17" s="229">
        <v>44706</v>
      </c>
      <c r="K17" s="156">
        <v>4197476</v>
      </c>
      <c r="L17" s="156">
        <v>4197476</v>
      </c>
      <c r="M17" s="156">
        <v>3945832</v>
      </c>
      <c r="N17" s="156">
        <v>0</v>
      </c>
      <c r="O17" s="156">
        <v>0</v>
      </c>
      <c r="P17" s="156">
        <v>3902393</v>
      </c>
      <c r="Q17" s="156">
        <v>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6">
        <v>0</v>
      </c>
      <c r="X17" s="156">
        <v>0</v>
      </c>
      <c r="Y17" s="156">
        <v>0</v>
      </c>
      <c r="Z17" s="156">
        <v>0</v>
      </c>
      <c r="AA17" s="156">
        <v>0</v>
      </c>
      <c r="AB17" s="156">
        <v>0</v>
      </c>
      <c r="AC17" s="156">
        <v>0</v>
      </c>
      <c r="AD17" s="156">
        <v>0</v>
      </c>
      <c r="AE17" s="156">
        <v>0</v>
      </c>
      <c r="AF17" s="156">
        <v>3945832</v>
      </c>
      <c r="AG17" s="156">
        <v>3902393</v>
      </c>
      <c r="AH17" s="156">
        <v>-43439</v>
      </c>
      <c r="AI17" s="156">
        <v>4322111</v>
      </c>
      <c r="AJ17" s="3"/>
      <c r="AK17" s="4"/>
    </row>
    <row r="18" spans="1:37">
      <c r="A18" s="227">
        <v>1</v>
      </c>
      <c r="B18" s="228" t="s">
        <v>350</v>
      </c>
      <c r="C18" s="228">
        <v>44012715201</v>
      </c>
      <c r="D18" s="228" t="s">
        <v>342</v>
      </c>
      <c r="E18" s="228" t="s">
        <v>343</v>
      </c>
      <c r="F18" s="228" t="s">
        <v>318</v>
      </c>
      <c r="G18" s="228" t="s">
        <v>318</v>
      </c>
      <c r="H18" s="228" t="s">
        <v>318</v>
      </c>
      <c r="I18" s="228" t="s">
        <v>318</v>
      </c>
      <c r="J18" s="229">
        <v>44496</v>
      </c>
      <c r="K18" s="156">
        <v>461461</v>
      </c>
      <c r="L18" s="156">
        <v>461461</v>
      </c>
      <c r="M18" s="156">
        <v>428726</v>
      </c>
      <c r="N18" s="156">
        <v>0</v>
      </c>
      <c r="O18" s="156">
        <v>0</v>
      </c>
      <c r="P18" s="156">
        <v>428726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0</v>
      </c>
      <c r="AF18" s="156">
        <v>428726</v>
      </c>
      <c r="AG18" s="156">
        <v>428726</v>
      </c>
      <c r="AH18" s="156">
        <v>0</v>
      </c>
      <c r="AI18" s="156">
        <v>438393</v>
      </c>
      <c r="AJ18" s="3"/>
      <c r="AK18" s="4"/>
    </row>
    <row r="19" spans="1:37">
      <c r="A19" s="227">
        <v>2</v>
      </c>
      <c r="B19" s="228" t="s">
        <v>193</v>
      </c>
      <c r="C19" s="228">
        <v>21272425201</v>
      </c>
      <c r="D19" s="228" t="s">
        <v>351</v>
      </c>
      <c r="E19" s="228" t="s">
        <v>352</v>
      </c>
      <c r="F19" s="228" t="s">
        <v>318</v>
      </c>
      <c r="G19" s="228" t="s">
        <v>318</v>
      </c>
      <c r="H19" s="228" t="s">
        <v>318</v>
      </c>
      <c r="I19" s="228" t="s">
        <v>318</v>
      </c>
      <c r="J19" s="229">
        <v>43243</v>
      </c>
      <c r="K19" s="156">
        <v>11717625</v>
      </c>
      <c r="L19" s="156">
        <v>11666748</v>
      </c>
      <c r="M19" s="156">
        <v>11573612</v>
      </c>
      <c r="N19" s="156">
        <v>-50877.32</v>
      </c>
      <c r="O19" s="156">
        <v>-1206768</v>
      </c>
      <c r="P19" s="156">
        <v>10334162</v>
      </c>
      <c r="Q19" s="156">
        <v>-1206768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-1206768</v>
      </c>
      <c r="X19" s="156">
        <v>0</v>
      </c>
      <c r="Y19" s="156">
        <v>0</v>
      </c>
      <c r="Z19" s="156">
        <v>0</v>
      </c>
      <c r="AA19" s="156">
        <v>0</v>
      </c>
      <c r="AB19" s="156">
        <v>0</v>
      </c>
      <c r="AC19" s="156">
        <v>0</v>
      </c>
      <c r="AD19" s="156">
        <v>0</v>
      </c>
      <c r="AE19" s="156">
        <v>-1206768</v>
      </c>
      <c r="AF19" s="156">
        <v>10366844</v>
      </c>
      <c r="AG19" s="156">
        <v>10334162</v>
      </c>
      <c r="AH19" s="156">
        <v>-32682</v>
      </c>
      <c r="AI19" s="156">
        <v>12539660</v>
      </c>
      <c r="AJ19" s="3"/>
      <c r="AK19" s="4"/>
    </row>
    <row r="20" spans="1:37">
      <c r="A20" s="227">
        <v>2</v>
      </c>
      <c r="B20" s="228" t="s">
        <v>195</v>
      </c>
      <c r="C20" s="228">
        <v>42307145201</v>
      </c>
      <c r="D20" s="228" t="s">
        <v>353</v>
      </c>
      <c r="E20" s="228" t="s">
        <v>354</v>
      </c>
      <c r="F20" s="228" t="s">
        <v>318</v>
      </c>
      <c r="G20" s="228" t="s">
        <v>318</v>
      </c>
      <c r="H20" s="228" t="s">
        <v>318</v>
      </c>
      <c r="I20" s="228" t="s">
        <v>318</v>
      </c>
      <c r="J20" s="229">
        <v>43439</v>
      </c>
      <c r="K20" s="156">
        <v>7294444</v>
      </c>
      <c r="L20" s="156">
        <v>7636147</v>
      </c>
      <c r="M20" s="156">
        <v>7798283</v>
      </c>
      <c r="N20" s="156">
        <v>341702.82</v>
      </c>
      <c r="O20" s="156">
        <v>0</v>
      </c>
      <c r="P20" s="156">
        <v>7754246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6">
        <v>0</v>
      </c>
      <c r="X20" s="156">
        <v>0</v>
      </c>
      <c r="Y20" s="156">
        <v>0</v>
      </c>
      <c r="Z20" s="156">
        <v>0</v>
      </c>
      <c r="AA20" s="156">
        <v>0</v>
      </c>
      <c r="AB20" s="156">
        <v>0</v>
      </c>
      <c r="AC20" s="156">
        <v>0</v>
      </c>
      <c r="AD20" s="156">
        <v>0</v>
      </c>
      <c r="AE20" s="156">
        <v>0</v>
      </c>
      <c r="AF20" s="156">
        <v>7798283</v>
      </c>
      <c r="AG20" s="156">
        <v>7754246</v>
      </c>
      <c r="AH20" s="156">
        <v>-44037</v>
      </c>
      <c r="AI20" s="156">
        <v>7079692</v>
      </c>
      <c r="AJ20" s="3"/>
      <c r="AK20" s="4"/>
    </row>
    <row r="21" spans="1:37">
      <c r="A21" s="227">
        <v>2</v>
      </c>
      <c r="B21" s="228" t="s">
        <v>200</v>
      </c>
      <c r="C21" s="228">
        <v>43946715201</v>
      </c>
      <c r="D21" s="228" t="s">
        <v>355</v>
      </c>
      <c r="E21" s="228" t="s">
        <v>356</v>
      </c>
      <c r="F21" s="228" t="s">
        <v>318</v>
      </c>
      <c r="G21" s="228" t="s">
        <v>318</v>
      </c>
      <c r="H21" s="228" t="s">
        <v>318</v>
      </c>
      <c r="I21" s="228" t="s">
        <v>318</v>
      </c>
      <c r="J21" s="229">
        <v>43733</v>
      </c>
      <c r="K21" s="156">
        <v>11950705</v>
      </c>
      <c r="L21" s="156">
        <v>12606239</v>
      </c>
      <c r="M21" s="156">
        <v>12671373</v>
      </c>
      <c r="N21" s="156">
        <v>655533.43000000005</v>
      </c>
      <c r="O21" s="156">
        <v>0</v>
      </c>
      <c r="P21" s="156">
        <v>12844734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0</v>
      </c>
      <c r="AD21" s="156">
        <v>0</v>
      </c>
      <c r="AE21" s="156">
        <v>0</v>
      </c>
      <c r="AF21" s="156">
        <v>12671373</v>
      </c>
      <c r="AG21" s="156">
        <v>12844734</v>
      </c>
      <c r="AH21" s="156">
        <v>173361</v>
      </c>
      <c r="AI21" s="156">
        <v>11844644</v>
      </c>
      <c r="AJ21" s="3"/>
      <c r="AK21" s="4"/>
    </row>
    <row r="22" spans="1:37">
      <c r="A22" s="227">
        <v>2</v>
      </c>
      <c r="B22" s="228" t="s">
        <v>281</v>
      </c>
      <c r="C22" s="228">
        <v>43575715201</v>
      </c>
      <c r="D22" s="228" t="s">
        <v>342</v>
      </c>
      <c r="E22" s="228" t="s">
        <v>343</v>
      </c>
      <c r="F22" s="228" t="s">
        <v>318</v>
      </c>
      <c r="G22" s="228" t="s">
        <v>318</v>
      </c>
      <c r="H22" s="228" t="s">
        <v>318</v>
      </c>
      <c r="I22" s="228" t="s">
        <v>318</v>
      </c>
      <c r="J22" s="229">
        <v>44244</v>
      </c>
      <c r="K22" s="156">
        <v>1262262</v>
      </c>
      <c r="L22" s="156">
        <v>1262262</v>
      </c>
      <c r="M22" s="156">
        <v>1249368</v>
      </c>
      <c r="N22" s="156">
        <v>0</v>
      </c>
      <c r="O22" s="156">
        <v>0</v>
      </c>
      <c r="P22" s="156">
        <v>1249498</v>
      </c>
      <c r="Q22" s="156">
        <v>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v>0</v>
      </c>
      <c r="AD22" s="156">
        <v>0</v>
      </c>
      <c r="AE22" s="156">
        <v>0</v>
      </c>
      <c r="AF22" s="156">
        <v>1249368</v>
      </c>
      <c r="AG22" s="156">
        <v>1249498</v>
      </c>
      <c r="AH22" s="156">
        <v>130</v>
      </c>
      <c r="AI22" s="156">
        <v>1338363</v>
      </c>
      <c r="AJ22" s="3"/>
      <c r="AK22" s="4"/>
    </row>
    <row r="23" spans="1:37">
      <c r="A23" s="227">
        <v>2</v>
      </c>
      <c r="B23" s="228" t="s">
        <v>202</v>
      </c>
      <c r="C23" s="228">
        <v>44126115201</v>
      </c>
      <c r="D23" s="228" t="s">
        <v>357</v>
      </c>
      <c r="E23" s="228" t="s">
        <v>358</v>
      </c>
      <c r="F23" s="228" t="s">
        <v>318</v>
      </c>
      <c r="G23" s="228" t="s">
        <v>318</v>
      </c>
      <c r="H23" s="228" t="s">
        <v>318</v>
      </c>
      <c r="I23" s="228" t="s">
        <v>318</v>
      </c>
      <c r="J23" s="229">
        <v>44342</v>
      </c>
      <c r="K23" s="156">
        <v>4633748</v>
      </c>
      <c r="L23" s="156">
        <v>3852057</v>
      </c>
      <c r="M23" s="156">
        <v>3929376</v>
      </c>
      <c r="N23" s="156">
        <v>-781690.82</v>
      </c>
      <c r="O23" s="156">
        <v>0</v>
      </c>
      <c r="P23" s="156">
        <v>4154909</v>
      </c>
      <c r="Q23" s="156">
        <v>0</v>
      </c>
      <c r="R23" s="156"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v>0</v>
      </c>
      <c r="AD23" s="156">
        <v>0</v>
      </c>
      <c r="AE23" s="156">
        <v>0</v>
      </c>
      <c r="AF23" s="156">
        <v>3929376</v>
      </c>
      <c r="AG23" s="156">
        <v>4154909</v>
      </c>
      <c r="AH23" s="156">
        <v>225533</v>
      </c>
      <c r="AI23" s="156">
        <v>4540383</v>
      </c>
      <c r="AJ23" s="3"/>
      <c r="AK23" s="4"/>
    </row>
    <row r="24" spans="1:37">
      <c r="A24" s="227">
        <v>2</v>
      </c>
      <c r="B24" s="228" t="s">
        <v>204</v>
      </c>
      <c r="C24" s="228">
        <v>43617815201</v>
      </c>
      <c r="D24" s="228" t="s">
        <v>351</v>
      </c>
      <c r="E24" s="228" t="s">
        <v>352</v>
      </c>
      <c r="F24" s="228" t="s">
        <v>318</v>
      </c>
      <c r="G24" s="228" t="s">
        <v>318</v>
      </c>
      <c r="H24" s="228" t="s">
        <v>318</v>
      </c>
      <c r="I24" s="228" t="s">
        <v>318</v>
      </c>
      <c r="J24" s="229">
        <v>44356</v>
      </c>
      <c r="K24" s="156">
        <v>6155492</v>
      </c>
      <c r="L24" s="156">
        <v>6241492</v>
      </c>
      <c r="M24" s="156">
        <v>6261727</v>
      </c>
      <c r="N24" s="156">
        <v>86000</v>
      </c>
      <c r="O24" s="156">
        <v>0</v>
      </c>
      <c r="P24" s="156">
        <v>6665942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6">
        <v>0</v>
      </c>
      <c r="X24" s="156">
        <v>0</v>
      </c>
      <c r="Y24" s="156">
        <v>0</v>
      </c>
      <c r="Z24" s="156">
        <v>0</v>
      </c>
      <c r="AA24" s="156">
        <v>0</v>
      </c>
      <c r="AB24" s="156">
        <v>0</v>
      </c>
      <c r="AC24" s="156">
        <v>0</v>
      </c>
      <c r="AD24" s="156">
        <v>0</v>
      </c>
      <c r="AE24" s="156">
        <v>0</v>
      </c>
      <c r="AF24" s="156">
        <v>6261727</v>
      </c>
      <c r="AG24" s="156">
        <v>6665942</v>
      </c>
      <c r="AH24" s="156">
        <v>404215</v>
      </c>
      <c r="AI24" s="156">
        <v>7776562</v>
      </c>
      <c r="AJ24" s="3"/>
      <c r="AK24" s="4"/>
    </row>
    <row r="25" spans="1:37">
      <c r="A25" s="227">
        <v>2</v>
      </c>
      <c r="B25" s="228" t="s">
        <v>206</v>
      </c>
      <c r="C25" s="228">
        <v>44327315201</v>
      </c>
      <c r="D25" s="228" t="s">
        <v>316</v>
      </c>
      <c r="E25" s="228" t="s">
        <v>317</v>
      </c>
      <c r="F25" s="228" t="s">
        <v>318</v>
      </c>
      <c r="G25" s="228" t="s">
        <v>318</v>
      </c>
      <c r="H25" s="228" t="s">
        <v>318</v>
      </c>
      <c r="I25" s="228" t="s">
        <v>318</v>
      </c>
      <c r="J25" s="229">
        <v>44468</v>
      </c>
      <c r="K25" s="156">
        <v>4876894</v>
      </c>
      <c r="L25" s="156">
        <v>4984966</v>
      </c>
      <c r="M25" s="156">
        <v>5022406</v>
      </c>
      <c r="N25" s="156">
        <v>108072.68</v>
      </c>
      <c r="O25" s="156">
        <v>0</v>
      </c>
      <c r="P25" s="156">
        <v>5415141</v>
      </c>
      <c r="Q25" s="156">
        <v>0</v>
      </c>
      <c r="R25" s="156">
        <v>0</v>
      </c>
      <c r="S25" s="156">
        <v>0</v>
      </c>
      <c r="T25" s="156">
        <v>0</v>
      </c>
      <c r="U25" s="156">
        <v>0</v>
      </c>
      <c r="V25" s="156">
        <v>0</v>
      </c>
      <c r="W25" s="156">
        <v>0</v>
      </c>
      <c r="X25" s="156">
        <v>0</v>
      </c>
      <c r="Y25" s="156">
        <v>0</v>
      </c>
      <c r="Z25" s="156">
        <v>0</v>
      </c>
      <c r="AA25" s="156">
        <v>0</v>
      </c>
      <c r="AB25" s="156">
        <v>0</v>
      </c>
      <c r="AC25" s="156">
        <v>0</v>
      </c>
      <c r="AD25" s="156">
        <v>0</v>
      </c>
      <c r="AE25" s="156">
        <v>0</v>
      </c>
      <c r="AF25" s="156">
        <v>5022406</v>
      </c>
      <c r="AG25" s="156">
        <v>5415141</v>
      </c>
      <c r="AH25" s="156">
        <v>392735</v>
      </c>
      <c r="AI25" s="156">
        <v>5483811</v>
      </c>
      <c r="AJ25" s="3"/>
      <c r="AK25" s="4"/>
    </row>
    <row r="26" spans="1:37">
      <c r="A26" s="227">
        <v>2</v>
      </c>
      <c r="B26" s="228" t="s">
        <v>208</v>
      </c>
      <c r="C26" s="228">
        <v>44327415201</v>
      </c>
      <c r="D26" s="228" t="s">
        <v>359</v>
      </c>
      <c r="E26" s="228" t="s">
        <v>360</v>
      </c>
      <c r="F26" s="228" t="s">
        <v>318</v>
      </c>
      <c r="G26" s="228" t="s">
        <v>318</v>
      </c>
      <c r="H26" s="228" t="s">
        <v>318</v>
      </c>
      <c r="I26" s="228" t="s">
        <v>318</v>
      </c>
      <c r="J26" s="229">
        <v>44496</v>
      </c>
      <c r="K26" s="156">
        <v>3471681</v>
      </c>
      <c r="L26" s="156">
        <v>3603585</v>
      </c>
      <c r="M26" s="156">
        <v>3475517</v>
      </c>
      <c r="N26" s="156">
        <v>131903.51</v>
      </c>
      <c r="O26" s="156">
        <v>0</v>
      </c>
      <c r="P26" s="156">
        <v>3617192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6">
        <v>0</v>
      </c>
      <c r="X26" s="156">
        <v>0</v>
      </c>
      <c r="Y26" s="156">
        <v>0</v>
      </c>
      <c r="Z26" s="156">
        <v>0</v>
      </c>
      <c r="AA26" s="156">
        <v>0</v>
      </c>
      <c r="AB26" s="156">
        <v>0</v>
      </c>
      <c r="AC26" s="156">
        <v>0</v>
      </c>
      <c r="AD26" s="156">
        <v>0</v>
      </c>
      <c r="AE26" s="156">
        <v>0</v>
      </c>
      <c r="AF26" s="156">
        <v>3475517</v>
      </c>
      <c r="AG26" s="156">
        <v>3617192</v>
      </c>
      <c r="AH26" s="156">
        <v>141674</v>
      </c>
      <c r="AI26" s="156">
        <v>3836185</v>
      </c>
      <c r="AJ26" s="3"/>
      <c r="AK26" s="4"/>
    </row>
    <row r="27" spans="1:37">
      <c r="A27" s="227">
        <v>2</v>
      </c>
      <c r="B27" s="228" t="s">
        <v>283</v>
      </c>
      <c r="C27" s="228">
        <v>44328215201</v>
      </c>
      <c r="D27" s="228" t="s">
        <v>351</v>
      </c>
      <c r="E27" s="228" t="s">
        <v>352</v>
      </c>
      <c r="F27" s="228" t="s">
        <v>318</v>
      </c>
      <c r="G27" s="228" t="s">
        <v>318</v>
      </c>
      <c r="H27" s="228" t="s">
        <v>318</v>
      </c>
      <c r="I27" s="228" t="s">
        <v>318</v>
      </c>
      <c r="J27" s="229">
        <v>44538</v>
      </c>
      <c r="K27" s="156">
        <v>698919</v>
      </c>
      <c r="L27" s="156">
        <v>698919</v>
      </c>
      <c r="M27" s="156">
        <v>656099</v>
      </c>
      <c r="N27" s="156">
        <v>0</v>
      </c>
      <c r="O27" s="156">
        <v>0</v>
      </c>
      <c r="P27" s="156">
        <v>656099</v>
      </c>
      <c r="Q27" s="156">
        <v>0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6">
        <v>0</v>
      </c>
      <c r="X27" s="156">
        <v>0</v>
      </c>
      <c r="Y27" s="156">
        <v>0</v>
      </c>
      <c r="Z27" s="156">
        <v>0</v>
      </c>
      <c r="AA27" s="156">
        <v>0</v>
      </c>
      <c r="AB27" s="156">
        <v>0</v>
      </c>
      <c r="AC27" s="156">
        <v>0</v>
      </c>
      <c r="AD27" s="156">
        <v>0</v>
      </c>
      <c r="AE27" s="156">
        <v>0</v>
      </c>
      <c r="AF27" s="156">
        <v>656099</v>
      </c>
      <c r="AG27" s="156">
        <v>656099</v>
      </c>
      <c r="AH27" s="156">
        <v>0</v>
      </c>
      <c r="AI27" s="156">
        <v>629199</v>
      </c>
      <c r="AJ27" s="3"/>
      <c r="AK27" s="4"/>
    </row>
    <row r="28" spans="1:37">
      <c r="A28" s="227">
        <v>2</v>
      </c>
      <c r="B28" s="228" t="s">
        <v>361</v>
      </c>
      <c r="C28" s="228">
        <v>44331115201</v>
      </c>
      <c r="D28" s="228" t="s">
        <v>351</v>
      </c>
      <c r="E28" s="228" t="s">
        <v>352</v>
      </c>
      <c r="F28" s="228" t="s">
        <v>318</v>
      </c>
      <c r="G28" s="228" t="s">
        <v>318</v>
      </c>
      <c r="H28" s="228" t="s">
        <v>318</v>
      </c>
      <c r="I28" s="228" t="s">
        <v>318</v>
      </c>
      <c r="J28" s="229">
        <v>44678</v>
      </c>
      <c r="K28" s="156">
        <v>8657266</v>
      </c>
      <c r="L28" s="156">
        <v>8657266</v>
      </c>
      <c r="M28" s="156">
        <v>8107793</v>
      </c>
      <c r="N28" s="156">
        <v>0</v>
      </c>
      <c r="O28" s="156">
        <v>0</v>
      </c>
      <c r="P28" s="156">
        <v>8099899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56">
        <v>0</v>
      </c>
      <c r="AE28" s="156">
        <v>0</v>
      </c>
      <c r="AF28" s="156">
        <v>8107793</v>
      </c>
      <c r="AG28" s="156">
        <v>8099899</v>
      </c>
      <c r="AH28" s="156">
        <v>-7895</v>
      </c>
      <c r="AI28" s="156">
        <v>10016767</v>
      </c>
      <c r="AJ28" s="3"/>
      <c r="AK28" s="4"/>
    </row>
    <row r="29" spans="1:37">
      <c r="A29" s="227">
        <v>2</v>
      </c>
      <c r="B29" s="228" t="s">
        <v>362</v>
      </c>
      <c r="C29" s="228">
        <v>44325815201</v>
      </c>
      <c r="D29" s="228" t="s">
        <v>351</v>
      </c>
      <c r="E29" s="228" t="s">
        <v>352</v>
      </c>
      <c r="F29" s="228" t="s">
        <v>318</v>
      </c>
      <c r="G29" s="228" t="s">
        <v>318</v>
      </c>
      <c r="H29" s="228" t="s">
        <v>318</v>
      </c>
      <c r="I29" s="228" t="s">
        <v>318</v>
      </c>
      <c r="J29" s="229">
        <v>44573</v>
      </c>
      <c r="K29" s="156">
        <v>6173212</v>
      </c>
      <c r="L29" s="156">
        <v>6173212</v>
      </c>
      <c r="M29" s="156">
        <v>6149692</v>
      </c>
      <c r="N29" s="156">
        <v>0</v>
      </c>
      <c r="O29" s="156">
        <v>0</v>
      </c>
      <c r="P29" s="156">
        <v>6808147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6">
        <v>0</v>
      </c>
      <c r="X29" s="156">
        <v>0</v>
      </c>
      <c r="Y29" s="156">
        <v>0</v>
      </c>
      <c r="Z29" s="156">
        <v>0</v>
      </c>
      <c r="AA29" s="156">
        <v>0</v>
      </c>
      <c r="AB29" s="156">
        <v>0</v>
      </c>
      <c r="AC29" s="156">
        <v>0</v>
      </c>
      <c r="AD29" s="156">
        <v>0</v>
      </c>
      <c r="AE29" s="156">
        <v>0</v>
      </c>
      <c r="AF29" s="156">
        <v>6149692</v>
      </c>
      <c r="AG29" s="156">
        <v>6808147</v>
      </c>
      <c r="AH29" s="156">
        <v>658455</v>
      </c>
      <c r="AI29" s="156">
        <v>7484488</v>
      </c>
      <c r="AJ29" s="3"/>
      <c r="AK29" s="4"/>
    </row>
    <row r="30" spans="1:37">
      <c r="A30" s="227">
        <v>2</v>
      </c>
      <c r="B30" s="228" t="s">
        <v>285</v>
      </c>
      <c r="C30" s="228">
        <v>44329415201</v>
      </c>
      <c r="D30" s="228" t="s">
        <v>342</v>
      </c>
      <c r="E30" s="228" t="s">
        <v>343</v>
      </c>
      <c r="F30" s="228" t="s">
        <v>318</v>
      </c>
      <c r="G30" s="228" t="s">
        <v>318</v>
      </c>
      <c r="H30" s="228" t="s">
        <v>318</v>
      </c>
      <c r="I30" s="228" t="s">
        <v>318</v>
      </c>
      <c r="J30" s="229">
        <v>44496</v>
      </c>
      <c r="K30" s="156">
        <v>1371850</v>
      </c>
      <c r="L30" s="156">
        <v>1371850</v>
      </c>
      <c r="M30" s="156">
        <v>1320562</v>
      </c>
      <c r="N30" s="156">
        <v>0</v>
      </c>
      <c r="O30" s="156">
        <v>0</v>
      </c>
      <c r="P30" s="156">
        <v>1327034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v>0</v>
      </c>
      <c r="AD30" s="156">
        <v>0</v>
      </c>
      <c r="AE30" s="156">
        <v>0</v>
      </c>
      <c r="AF30" s="156">
        <v>1320562</v>
      </c>
      <c r="AG30" s="156">
        <v>1327034</v>
      </c>
      <c r="AH30" s="156">
        <v>6472</v>
      </c>
      <c r="AI30" s="156">
        <v>1352767</v>
      </c>
      <c r="AJ30" s="3"/>
      <c r="AK30" s="4"/>
    </row>
    <row r="31" spans="1:37">
      <c r="A31" s="227">
        <v>2</v>
      </c>
      <c r="B31" s="228" t="s">
        <v>287</v>
      </c>
      <c r="C31" s="228">
        <v>43935815201</v>
      </c>
      <c r="D31" s="228" t="s">
        <v>351</v>
      </c>
      <c r="E31" s="228" t="s">
        <v>352</v>
      </c>
      <c r="F31" s="228" t="s">
        <v>318</v>
      </c>
      <c r="G31" s="228" t="s">
        <v>318</v>
      </c>
      <c r="H31" s="228" t="s">
        <v>318</v>
      </c>
      <c r="I31" s="228" t="s">
        <v>318</v>
      </c>
      <c r="J31" s="229">
        <v>44356</v>
      </c>
      <c r="K31" s="156">
        <v>7918962</v>
      </c>
      <c r="L31" s="156">
        <v>8057360</v>
      </c>
      <c r="M31" s="156">
        <v>7962203</v>
      </c>
      <c r="N31" s="156">
        <v>0</v>
      </c>
      <c r="O31" s="156">
        <v>0</v>
      </c>
      <c r="P31" s="156">
        <v>8267055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6">
        <v>0</v>
      </c>
      <c r="X31" s="156">
        <v>0</v>
      </c>
      <c r="Y31" s="156">
        <v>0</v>
      </c>
      <c r="Z31" s="156">
        <v>0</v>
      </c>
      <c r="AA31" s="156">
        <v>0</v>
      </c>
      <c r="AB31" s="156">
        <v>0</v>
      </c>
      <c r="AC31" s="156">
        <v>0</v>
      </c>
      <c r="AD31" s="156">
        <v>0</v>
      </c>
      <c r="AE31" s="156">
        <v>0</v>
      </c>
      <c r="AF31" s="156">
        <v>7962203</v>
      </c>
      <c r="AG31" s="156">
        <v>8267055</v>
      </c>
      <c r="AH31" s="156">
        <v>304853</v>
      </c>
      <c r="AI31" s="156">
        <v>7233768</v>
      </c>
      <c r="AJ31" s="3"/>
      <c r="AK31" s="4"/>
    </row>
    <row r="32" spans="1:37">
      <c r="A32" s="227">
        <v>2</v>
      </c>
      <c r="B32" s="228" t="s">
        <v>289</v>
      </c>
      <c r="C32" s="228">
        <v>44721115201</v>
      </c>
      <c r="D32" s="228" t="s">
        <v>316</v>
      </c>
      <c r="E32" s="228" t="s">
        <v>317</v>
      </c>
      <c r="F32" s="228" t="s">
        <v>318</v>
      </c>
      <c r="G32" s="228" t="s">
        <v>318</v>
      </c>
      <c r="H32" s="228" t="s">
        <v>318</v>
      </c>
      <c r="I32" s="228" t="s">
        <v>318</v>
      </c>
      <c r="J32" s="229">
        <v>44587</v>
      </c>
      <c r="K32" s="156">
        <v>1077522</v>
      </c>
      <c r="L32" s="156">
        <v>1077522</v>
      </c>
      <c r="M32" s="156">
        <v>1075156</v>
      </c>
      <c r="N32" s="156">
        <v>0</v>
      </c>
      <c r="O32" s="156">
        <v>0</v>
      </c>
      <c r="P32" s="156">
        <v>1075156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6">
        <v>0</v>
      </c>
      <c r="X32" s="156">
        <v>0</v>
      </c>
      <c r="Y32" s="156">
        <v>0</v>
      </c>
      <c r="Z32" s="156">
        <v>0</v>
      </c>
      <c r="AA32" s="156">
        <v>0</v>
      </c>
      <c r="AB32" s="156">
        <v>0</v>
      </c>
      <c r="AC32" s="156">
        <v>0</v>
      </c>
      <c r="AD32" s="156">
        <v>0</v>
      </c>
      <c r="AE32" s="156">
        <v>0</v>
      </c>
      <c r="AF32" s="156">
        <v>1075156</v>
      </c>
      <c r="AG32" s="156">
        <v>1075156</v>
      </c>
      <c r="AH32" s="156">
        <v>0</v>
      </c>
      <c r="AI32" s="156">
        <v>1339271</v>
      </c>
      <c r="AJ32" s="3"/>
      <c r="AK32" s="4"/>
    </row>
    <row r="33" spans="1:37">
      <c r="A33" s="227">
        <v>2</v>
      </c>
      <c r="B33" s="228" t="s">
        <v>291</v>
      </c>
      <c r="C33" s="228">
        <v>43567925201</v>
      </c>
      <c r="D33" s="228" t="s">
        <v>363</v>
      </c>
      <c r="E33" s="228" t="s">
        <v>364</v>
      </c>
      <c r="F33" s="228" t="s">
        <v>318</v>
      </c>
      <c r="G33" s="228" t="s">
        <v>318</v>
      </c>
      <c r="H33" s="228" t="s">
        <v>318</v>
      </c>
      <c r="I33" s="228" t="s">
        <v>318</v>
      </c>
      <c r="J33" s="229">
        <v>44720</v>
      </c>
      <c r="K33" s="156">
        <v>1298306</v>
      </c>
      <c r="L33" s="156">
        <v>1298306</v>
      </c>
      <c r="M33" s="156">
        <v>1209436</v>
      </c>
      <c r="N33" s="156">
        <v>0</v>
      </c>
      <c r="O33" s="156">
        <v>0</v>
      </c>
      <c r="P33" s="156">
        <v>1209097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>
        <v>1209436</v>
      </c>
      <c r="AG33" s="156">
        <v>1209097</v>
      </c>
      <c r="AH33" s="156">
        <v>-339</v>
      </c>
      <c r="AI33" s="156">
        <v>1554776</v>
      </c>
      <c r="AJ33" s="3"/>
      <c r="AK33" s="4"/>
    </row>
    <row r="34" spans="1:37">
      <c r="A34" s="227">
        <v>2</v>
      </c>
      <c r="B34" s="228" t="s">
        <v>365</v>
      </c>
      <c r="C34" s="228">
        <v>44557615201</v>
      </c>
      <c r="D34" s="228" t="s">
        <v>366</v>
      </c>
      <c r="E34" s="228" t="s">
        <v>367</v>
      </c>
      <c r="F34" s="228" t="s">
        <v>318</v>
      </c>
      <c r="G34" s="228" t="s">
        <v>318</v>
      </c>
      <c r="H34" s="228" t="s">
        <v>318</v>
      </c>
      <c r="I34" s="228" t="s">
        <v>318</v>
      </c>
      <c r="J34" s="229">
        <v>44727</v>
      </c>
      <c r="K34" s="156">
        <v>240110</v>
      </c>
      <c r="L34" s="156">
        <v>240110</v>
      </c>
      <c r="M34" s="156">
        <v>185940</v>
      </c>
      <c r="N34" s="156">
        <v>0</v>
      </c>
      <c r="O34" s="156">
        <v>0</v>
      </c>
      <c r="P34" s="156">
        <v>185940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6">
        <v>0</v>
      </c>
      <c r="X34" s="156">
        <v>0</v>
      </c>
      <c r="Y34" s="156">
        <v>0</v>
      </c>
      <c r="Z34" s="156">
        <v>0</v>
      </c>
      <c r="AA34" s="156">
        <v>0</v>
      </c>
      <c r="AB34" s="156">
        <v>0</v>
      </c>
      <c r="AC34" s="156">
        <v>0</v>
      </c>
      <c r="AD34" s="156">
        <v>0</v>
      </c>
      <c r="AE34" s="156">
        <v>0</v>
      </c>
      <c r="AF34" s="156">
        <v>185940</v>
      </c>
      <c r="AG34" s="156">
        <v>185940</v>
      </c>
      <c r="AH34" s="156">
        <v>0</v>
      </c>
      <c r="AI34" s="156">
        <v>402520</v>
      </c>
      <c r="AJ34" s="3"/>
      <c r="AK34" s="4"/>
    </row>
    <row r="35" spans="1:37">
      <c r="A35" s="227">
        <v>2</v>
      </c>
      <c r="B35" s="228" t="s">
        <v>293</v>
      </c>
      <c r="C35" s="228">
        <v>44542625201</v>
      </c>
      <c r="D35" s="228" t="s">
        <v>368</v>
      </c>
      <c r="E35" s="228" t="s">
        <v>369</v>
      </c>
      <c r="F35" s="228" t="s">
        <v>318</v>
      </c>
      <c r="G35" s="228" t="s">
        <v>318</v>
      </c>
      <c r="H35" s="228" t="s">
        <v>318</v>
      </c>
      <c r="I35" s="228" t="s">
        <v>318</v>
      </c>
      <c r="J35" s="229">
        <v>44804</v>
      </c>
      <c r="K35" s="156">
        <v>212969</v>
      </c>
      <c r="L35" s="156">
        <v>212969</v>
      </c>
      <c r="M35" s="156">
        <v>198096</v>
      </c>
      <c r="N35" s="156">
        <v>0</v>
      </c>
      <c r="O35" s="156">
        <v>0</v>
      </c>
      <c r="P35" s="156">
        <v>198096</v>
      </c>
      <c r="Q35" s="156">
        <v>0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6">
        <v>0</v>
      </c>
      <c r="X35" s="156">
        <v>0</v>
      </c>
      <c r="Y35" s="156">
        <v>0</v>
      </c>
      <c r="Z35" s="156">
        <v>0</v>
      </c>
      <c r="AA35" s="156">
        <v>0</v>
      </c>
      <c r="AB35" s="156">
        <v>0</v>
      </c>
      <c r="AC35" s="156">
        <v>0</v>
      </c>
      <c r="AD35" s="156">
        <v>0</v>
      </c>
      <c r="AE35" s="156">
        <v>0</v>
      </c>
      <c r="AF35" s="156">
        <v>198096</v>
      </c>
      <c r="AG35" s="156">
        <v>198096</v>
      </c>
      <c r="AH35" s="156">
        <v>0</v>
      </c>
      <c r="AI35" s="156">
        <v>251712</v>
      </c>
      <c r="AJ35" s="3"/>
      <c r="AK35" s="4"/>
    </row>
    <row r="36" spans="1:37">
      <c r="A36" s="227">
        <v>2</v>
      </c>
      <c r="B36" s="228" t="s">
        <v>295</v>
      </c>
      <c r="C36" s="228">
        <v>44624515223</v>
      </c>
      <c r="D36" s="228" t="s">
        <v>370</v>
      </c>
      <c r="E36" s="228" t="s">
        <v>371</v>
      </c>
      <c r="F36" s="228" t="s">
        <v>318</v>
      </c>
      <c r="G36" s="228" t="s">
        <v>318</v>
      </c>
      <c r="H36" s="228" t="s">
        <v>318</v>
      </c>
      <c r="I36" s="228" t="s">
        <v>318</v>
      </c>
      <c r="J36" s="229">
        <v>44244</v>
      </c>
      <c r="K36" s="156">
        <v>3516622</v>
      </c>
      <c r="L36" s="156">
        <v>3516622</v>
      </c>
      <c r="M36" s="156">
        <v>3642093</v>
      </c>
      <c r="N36" s="156">
        <v>0</v>
      </c>
      <c r="O36" s="156">
        <v>0</v>
      </c>
      <c r="P36" s="156">
        <v>3642131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>
        <v>3642093</v>
      </c>
      <c r="AG36" s="156">
        <v>3642131</v>
      </c>
      <c r="AH36" s="156">
        <v>38</v>
      </c>
      <c r="AI36" s="156">
        <v>3117936</v>
      </c>
      <c r="AJ36" s="3"/>
      <c r="AK36" s="4"/>
    </row>
    <row r="37" spans="1:37">
      <c r="A37" s="227">
        <v>3</v>
      </c>
      <c r="B37" s="228" t="s">
        <v>210</v>
      </c>
      <c r="C37" s="228">
        <v>43992635201</v>
      </c>
      <c r="D37" s="228" t="s">
        <v>372</v>
      </c>
      <c r="E37" s="228" t="s">
        <v>373</v>
      </c>
      <c r="F37" s="228" t="s">
        <v>318</v>
      </c>
      <c r="G37" s="228" t="s">
        <v>318</v>
      </c>
      <c r="H37" s="228" t="s">
        <v>318</v>
      </c>
      <c r="I37" s="228" t="s">
        <v>318</v>
      </c>
      <c r="J37" s="229">
        <v>44329</v>
      </c>
      <c r="K37" s="156">
        <v>8497804</v>
      </c>
      <c r="L37" s="156">
        <v>8518932</v>
      </c>
      <c r="M37" s="156">
        <v>8897714</v>
      </c>
      <c r="N37" s="156">
        <v>21128.25</v>
      </c>
      <c r="O37" s="156">
        <v>0</v>
      </c>
      <c r="P37" s="156">
        <v>9015856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v>0</v>
      </c>
      <c r="AD37" s="156">
        <v>0</v>
      </c>
      <c r="AE37" s="156">
        <v>0</v>
      </c>
      <c r="AF37" s="156">
        <v>8897714</v>
      </c>
      <c r="AG37" s="156">
        <v>9015856</v>
      </c>
      <c r="AH37" s="156">
        <v>118142</v>
      </c>
      <c r="AI37" s="156">
        <v>7939245</v>
      </c>
      <c r="AJ37" s="3"/>
      <c r="AK37" s="4"/>
    </row>
    <row r="38" spans="1:37">
      <c r="A38" s="227">
        <v>3</v>
      </c>
      <c r="B38" s="228" t="s">
        <v>374</v>
      </c>
      <c r="C38" s="228">
        <v>21904225201</v>
      </c>
      <c r="D38" s="228" t="s">
        <v>375</v>
      </c>
      <c r="E38" s="228" t="s">
        <v>376</v>
      </c>
      <c r="F38" s="228" t="s">
        <v>318</v>
      </c>
      <c r="G38" s="228" t="s">
        <v>318</v>
      </c>
      <c r="H38" s="228" t="s">
        <v>318</v>
      </c>
      <c r="I38" s="228" t="s">
        <v>318</v>
      </c>
      <c r="J38" s="229">
        <v>44938</v>
      </c>
      <c r="K38" s="156">
        <v>278090</v>
      </c>
      <c r="L38" s="156">
        <v>278090</v>
      </c>
      <c r="M38" s="156">
        <v>249120</v>
      </c>
      <c r="N38" s="156">
        <v>0</v>
      </c>
      <c r="O38" s="156">
        <v>0</v>
      </c>
      <c r="P38" s="156">
        <v>249120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0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v>0</v>
      </c>
      <c r="AD38" s="156">
        <v>0</v>
      </c>
      <c r="AE38" s="156">
        <v>0</v>
      </c>
      <c r="AF38" s="156">
        <v>249120</v>
      </c>
      <c r="AG38" s="156">
        <v>249120</v>
      </c>
      <c r="AH38" s="156">
        <v>0</v>
      </c>
      <c r="AI38" s="156">
        <v>454254</v>
      </c>
      <c r="AJ38" s="3"/>
      <c r="AK38" s="4"/>
    </row>
    <row r="39" spans="1:37">
      <c r="A39" s="227">
        <v>3</v>
      </c>
      <c r="B39" s="228" t="s">
        <v>212</v>
      </c>
      <c r="C39" s="228">
        <v>44365915201</v>
      </c>
      <c r="D39" s="228" t="s">
        <v>351</v>
      </c>
      <c r="E39" s="228" t="s">
        <v>352</v>
      </c>
      <c r="F39" s="228" t="s">
        <v>318</v>
      </c>
      <c r="G39" s="228" t="s">
        <v>318</v>
      </c>
      <c r="H39" s="228" t="s">
        <v>318</v>
      </c>
      <c r="I39" s="228" t="s">
        <v>318</v>
      </c>
      <c r="J39" s="229">
        <v>44602</v>
      </c>
      <c r="K39" s="156">
        <v>3254371</v>
      </c>
      <c r="L39" s="156">
        <v>3263484</v>
      </c>
      <c r="M39" s="156">
        <v>3285954</v>
      </c>
      <c r="N39" s="156">
        <v>9112.73</v>
      </c>
      <c r="O39" s="156">
        <v>0</v>
      </c>
      <c r="P39" s="156">
        <v>3378196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v>0</v>
      </c>
      <c r="Y39" s="156">
        <v>0</v>
      </c>
      <c r="Z39" s="156">
        <v>0</v>
      </c>
      <c r="AA39" s="156">
        <v>0</v>
      </c>
      <c r="AB39" s="156">
        <v>0</v>
      </c>
      <c r="AC39" s="156">
        <v>0</v>
      </c>
      <c r="AD39" s="156">
        <v>0</v>
      </c>
      <c r="AE39" s="156">
        <v>0</v>
      </c>
      <c r="AF39" s="156">
        <v>3285954</v>
      </c>
      <c r="AG39" s="156">
        <v>3378196</v>
      </c>
      <c r="AH39" s="156">
        <v>92242</v>
      </c>
      <c r="AI39" s="156">
        <v>3044606</v>
      </c>
      <c r="AJ39" s="3"/>
      <c r="AK39" s="4"/>
    </row>
    <row r="40" spans="1:37">
      <c r="A40" s="227">
        <v>3</v>
      </c>
      <c r="B40" s="228" t="s">
        <v>214</v>
      </c>
      <c r="C40" s="228">
        <v>41413245201</v>
      </c>
      <c r="D40" s="228" t="s">
        <v>377</v>
      </c>
      <c r="E40" s="228" t="s">
        <v>378</v>
      </c>
      <c r="F40" s="228" t="s">
        <v>318</v>
      </c>
      <c r="G40" s="228" t="s">
        <v>318</v>
      </c>
      <c r="H40" s="228" t="s">
        <v>318</v>
      </c>
      <c r="I40" s="228" t="s">
        <v>318</v>
      </c>
      <c r="J40" s="229">
        <v>42613</v>
      </c>
      <c r="K40" s="156">
        <v>42140000</v>
      </c>
      <c r="L40" s="156">
        <v>43136516</v>
      </c>
      <c r="M40" s="156">
        <v>44812912</v>
      </c>
      <c r="N40" s="156">
        <v>996516.18</v>
      </c>
      <c r="O40" s="156">
        <v>-789688</v>
      </c>
      <c r="P40" s="156">
        <v>45313117</v>
      </c>
      <c r="Q40" s="156">
        <v>-739708</v>
      </c>
      <c r="R40" s="156">
        <v>0</v>
      </c>
      <c r="S40" s="156">
        <v>0</v>
      </c>
      <c r="T40" s="156">
        <v>0</v>
      </c>
      <c r="U40" s="156">
        <v>0</v>
      </c>
      <c r="V40" s="156">
        <v>-49980</v>
      </c>
      <c r="W40" s="156">
        <v>-789688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v>0</v>
      </c>
      <c r="AD40" s="156">
        <v>0</v>
      </c>
      <c r="AE40" s="156">
        <v>-789688</v>
      </c>
      <c r="AF40" s="156">
        <v>44023224</v>
      </c>
      <c r="AG40" s="156">
        <v>45313117</v>
      </c>
      <c r="AH40" s="156">
        <v>1289893</v>
      </c>
      <c r="AI40" s="156">
        <v>37004160</v>
      </c>
      <c r="AJ40" s="3"/>
      <c r="AK40" s="4"/>
    </row>
    <row r="41" spans="1:37">
      <c r="A41" s="227">
        <v>3</v>
      </c>
      <c r="B41" s="228" t="s">
        <v>379</v>
      </c>
      <c r="C41" s="228">
        <v>43357725201</v>
      </c>
      <c r="D41" s="228" t="s">
        <v>380</v>
      </c>
      <c r="E41" s="228" t="s">
        <v>381</v>
      </c>
      <c r="F41" s="228" t="s">
        <v>318</v>
      </c>
      <c r="G41" s="228" t="s">
        <v>318</v>
      </c>
      <c r="H41" s="228" t="s">
        <v>318</v>
      </c>
      <c r="I41" s="228" t="s">
        <v>318</v>
      </c>
      <c r="J41" s="229">
        <v>44538</v>
      </c>
      <c r="K41" s="156">
        <v>1449372</v>
      </c>
      <c r="L41" s="156">
        <v>1449372</v>
      </c>
      <c r="M41" s="156">
        <v>1245314</v>
      </c>
      <c r="N41" s="156">
        <v>0</v>
      </c>
      <c r="O41" s="156">
        <v>0</v>
      </c>
      <c r="P41" s="156">
        <v>1245462</v>
      </c>
      <c r="Q41" s="156">
        <v>0</v>
      </c>
      <c r="R41" s="156">
        <v>0</v>
      </c>
      <c r="S41" s="156">
        <v>0</v>
      </c>
      <c r="T41" s="156">
        <v>0</v>
      </c>
      <c r="U41" s="156">
        <v>0</v>
      </c>
      <c r="V41" s="156">
        <v>0</v>
      </c>
      <c r="W41" s="156">
        <v>0</v>
      </c>
      <c r="X41" s="156">
        <v>0</v>
      </c>
      <c r="Y41" s="156">
        <v>0</v>
      </c>
      <c r="Z41" s="156">
        <v>0</v>
      </c>
      <c r="AA41" s="156">
        <v>0</v>
      </c>
      <c r="AB41" s="156">
        <v>0</v>
      </c>
      <c r="AC41" s="156">
        <v>0</v>
      </c>
      <c r="AD41" s="156">
        <v>0</v>
      </c>
      <c r="AE41" s="156">
        <v>0</v>
      </c>
      <c r="AF41" s="156">
        <v>1245314</v>
      </c>
      <c r="AG41" s="156">
        <v>1245462</v>
      </c>
      <c r="AH41" s="156">
        <v>147</v>
      </c>
      <c r="AI41" s="156">
        <v>1387513</v>
      </c>
      <c r="AJ41" s="3"/>
      <c r="AK41" s="4"/>
    </row>
    <row r="42" spans="1:37">
      <c r="A42" s="227">
        <v>3</v>
      </c>
      <c r="B42" s="228" t="s">
        <v>216</v>
      </c>
      <c r="C42" s="228">
        <v>43282815201</v>
      </c>
      <c r="D42" s="228" t="s">
        <v>382</v>
      </c>
      <c r="E42" s="228" t="s">
        <v>383</v>
      </c>
      <c r="F42" s="228" t="s">
        <v>318</v>
      </c>
      <c r="G42" s="228" t="s">
        <v>318</v>
      </c>
      <c r="H42" s="228" t="s">
        <v>318</v>
      </c>
      <c r="I42" s="228" t="s">
        <v>318</v>
      </c>
      <c r="J42" s="229">
        <v>43523</v>
      </c>
      <c r="K42" s="156">
        <v>10228411</v>
      </c>
      <c r="L42" s="156">
        <v>10251581</v>
      </c>
      <c r="M42" s="156">
        <v>10265075</v>
      </c>
      <c r="N42" s="156">
        <v>23170.26</v>
      </c>
      <c r="O42" s="156">
        <v>0</v>
      </c>
      <c r="P42" s="156">
        <v>10328004</v>
      </c>
      <c r="Q42" s="156">
        <v>0</v>
      </c>
      <c r="R42" s="156">
        <v>0</v>
      </c>
      <c r="S42" s="156">
        <v>0</v>
      </c>
      <c r="T42" s="156">
        <v>0</v>
      </c>
      <c r="U42" s="156">
        <v>0</v>
      </c>
      <c r="V42" s="156">
        <v>0</v>
      </c>
      <c r="W42" s="156">
        <v>0</v>
      </c>
      <c r="X42" s="156">
        <v>0</v>
      </c>
      <c r="Y42" s="156">
        <v>0</v>
      </c>
      <c r="Z42" s="156">
        <v>0</v>
      </c>
      <c r="AA42" s="156">
        <v>0</v>
      </c>
      <c r="AB42" s="156">
        <v>0</v>
      </c>
      <c r="AC42" s="156">
        <v>0</v>
      </c>
      <c r="AD42" s="156">
        <v>0</v>
      </c>
      <c r="AE42" s="156">
        <v>0</v>
      </c>
      <c r="AF42" s="156">
        <v>10265075</v>
      </c>
      <c r="AG42" s="156">
        <v>10328004</v>
      </c>
      <c r="AH42" s="156">
        <v>62929</v>
      </c>
      <c r="AI42" s="156">
        <v>10230058</v>
      </c>
      <c r="AJ42" s="3"/>
      <c r="AK42" s="4"/>
    </row>
    <row r="43" spans="1:37">
      <c r="A43" s="227">
        <v>3</v>
      </c>
      <c r="B43" s="228" t="s">
        <v>218</v>
      </c>
      <c r="C43" s="228">
        <v>43717815201</v>
      </c>
      <c r="D43" s="228" t="s">
        <v>384</v>
      </c>
      <c r="E43" s="228" t="s">
        <v>385</v>
      </c>
      <c r="F43" s="228" t="s">
        <v>318</v>
      </c>
      <c r="G43" s="228" t="s">
        <v>318</v>
      </c>
      <c r="H43" s="228" t="s">
        <v>318</v>
      </c>
      <c r="I43" s="228" t="s">
        <v>318</v>
      </c>
      <c r="J43" s="229">
        <v>44153</v>
      </c>
      <c r="K43" s="156">
        <v>4269226</v>
      </c>
      <c r="L43" s="156">
        <v>4374816</v>
      </c>
      <c r="M43" s="156">
        <v>4440122</v>
      </c>
      <c r="N43" s="156">
        <v>105590.54</v>
      </c>
      <c r="O43" s="156">
        <v>-30948</v>
      </c>
      <c r="P43" s="156">
        <v>4471244</v>
      </c>
      <c r="Q43" s="156">
        <v>-30948</v>
      </c>
      <c r="R43" s="156">
        <v>0</v>
      </c>
      <c r="S43" s="156">
        <v>0</v>
      </c>
      <c r="T43" s="156">
        <v>0</v>
      </c>
      <c r="U43" s="156">
        <v>0</v>
      </c>
      <c r="V43" s="156">
        <v>0</v>
      </c>
      <c r="W43" s="156">
        <v>-30948</v>
      </c>
      <c r="X43" s="156">
        <v>0</v>
      </c>
      <c r="Y43" s="156">
        <v>0</v>
      </c>
      <c r="Z43" s="156">
        <v>0</v>
      </c>
      <c r="AA43" s="156">
        <v>0</v>
      </c>
      <c r="AB43" s="156">
        <v>0</v>
      </c>
      <c r="AC43" s="156">
        <v>0</v>
      </c>
      <c r="AD43" s="156">
        <v>0</v>
      </c>
      <c r="AE43" s="156">
        <v>-30948</v>
      </c>
      <c r="AF43" s="156">
        <v>4409174</v>
      </c>
      <c r="AG43" s="156">
        <v>4471244</v>
      </c>
      <c r="AH43" s="156">
        <v>62070</v>
      </c>
      <c r="AI43" s="156">
        <v>4154506</v>
      </c>
      <c r="AJ43" s="3"/>
      <c r="AK43" s="4"/>
    </row>
    <row r="44" spans="1:37">
      <c r="A44" s="227">
        <v>3</v>
      </c>
      <c r="B44" s="228" t="s">
        <v>297</v>
      </c>
      <c r="C44" s="228">
        <v>43649925201</v>
      </c>
      <c r="D44" s="228" t="s">
        <v>351</v>
      </c>
      <c r="E44" s="228" t="s">
        <v>352</v>
      </c>
      <c r="F44" s="228" t="s">
        <v>318</v>
      </c>
      <c r="G44" s="228" t="s">
        <v>318</v>
      </c>
      <c r="H44" s="228" t="s">
        <v>318</v>
      </c>
      <c r="I44" s="228" t="s">
        <v>318</v>
      </c>
      <c r="J44" s="229">
        <v>43733</v>
      </c>
      <c r="K44" s="156">
        <v>2458081</v>
      </c>
      <c r="L44" s="156">
        <v>2458081</v>
      </c>
      <c r="M44" s="156">
        <v>2572160</v>
      </c>
      <c r="N44" s="156">
        <v>0</v>
      </c>
      <c r="O44" s="156">
        <v>0</v>
      </c>
      <c r="P44" s="156">
        <v>2554701</v>
      </c>
      <c r="Q44" s="156">
        <v>0</v>
      </c>
      <c r="R44" s="156">
        <v>0</v>
      </c>
      <c r="S44" s="156">
        <v>0</v>
      </c>
      <c r="T44" s="156">
        <v>0</v>
      </c>
      <c r="U44" s="156">
        <v>0</v>
      </c>
      <c r="V44" s="156">
        <v>0</v>
      </c>
      <c r="W44" s="156">
        <v>0</v>
      </c>
      <c r="X44" s="156">
        <v>0</v>
      </c>
      <c r="Y44" s="156">
        <v>0</v>
      </c>
      <c r="Z44" s="156">
        <v>0</v>
      </c>
      <c r="AA44" s="156">
        <v>0</v>
      </c>
      <c r="AB44" s="156">
        <v>0</v>
      </c>
      <c r="AC44" s="156">
        <v>0</v>
      </c>
      <c r="AD44" s="156">
        <v>0</v>
      </c>
      <c r="AE44" s="156">
        <v>0</v>
      </c>
      <c r="AF44" s="156">
        <v>2572160</v>
      </c>
      <c r="AG44" s="156">
        <v>2554701</v>
      </c>
      <c r="AH44" s="156">
        <v>-17459</v>
      </c>
      <c r="AI44" s="156">
        <v>2031386</v>
      </c>
      <c r="AJ44" s="3"/>
      <c r="AK44" s="4"/>
    </row>
    <row r="45" spans="1:37">
      <c r="A45" s="227">
        <v>3</v>
      </c>
      <c r="B45" s="228" t="s">
        <v>310</v>
      </c>
      <c r="C45" s="228">
        <v>43938815201</v>
      </c>
      <c r="D45" s="228" t="s">
        <v>386</v>
      </c>
      <c r="E45" s="228" t="s">
        <v>387</v>
      </c>
      <c r="F45" s="228" t="s">
        <v>318</v>
      </c>
      <c r="G45" s="228" t="s">
        <v>318</v>
      </c>
      <c r="H45" s="228" t="s">
        <v>318</v>
      </c>
      <c r="I45" s="228" t="s">
        <v>318</v>
      </c>
      <c r="J45" s="229">
        <v>44538</v>
      </c>
      <c r="K45" s="156">
        <v>1462111</v>
      </c>
      <c r="L45" s="156">
        <v>1462111</v>
      </c>
      <c r="M45" s="156">
        <v>1360760</v>
      </c>
      <c r="N45" s="156">
        <v>0</v>
      </c>
      <c r="O45" s="156">
        <v>0</v>
      </c>
      <c r="P45" s="156">
        <v>1370361</v>
      </c>
      <c r="Q45" s="156">
        <v>0</v>
      </c>
      <c r="R45" s="156">
        <v>0</v>
      </c>
      <c r="S45" s="156">
        <v>0</v>
      </c>
      <c r="T45" s="156">
        <v>0</v>
      </c>
      <c r="U45" s="156">
        <v>0</v>
      </c>
      <c r="V45" s="156">
        <v>0</v>
      </c>
      <c r="W45" s="156">
        <v>0</v>
      </c>
      <c r="X45" s="156">
        <v>0</v>
      </c>
      <c r="Y45" s="156">
        <v>0</v>
      </c>
      <c r="Z45" s="156">
        <v>0</v>
      </c>
      <c r="AA45" s="156">
        <v>0</v>
      </c>
      <c r="AB45" s="156">
        <v>0</v>
      </c>
      <c r="AC45" s="156">
        <v>0</v>
      </c>
      <c r="AD45" s="156">
        <v>0</v>
      </c>
      <c r="AE45" s="156">
        <v>0</v>
      </c>
      <c r="AF45" s="156">
        <v>1360760</v>
      </c>
      <c r="AG45" s="156">
        <v>1370361</v>
      </c>
      <c r="AH45" s="156">
        <v>9601</v>
      </c>
      <c r="AI45" s="156">
        <v>1750125</v>
      </c>
      <c r="AJ45" s="3"/>
      <c r="AK45" s="4"/>
    </row>
    <row r="46" spans="1:37">
      <c r="A46" s="227">
        <v>3</v>
      </c>
      <c r="B46" s="228" t="s">
        <v>299</v>
      </c>
      <c r="C46" s="228">
        <v>43626615201</v>
      </c>
      <c r="D46" s="228" t="s">
        <v>351</v>
      </c>
      <c r="E46" s="228" t="s">
        <v>352</v>
      </c>
      <c r="F46" s="228" t="s">
        <v>318</v>
      </c>
      <c r="G46" s="228" t="s">
        <v>318</v>
      </c>
      <c r="H46" s="228" t="s">
        <v>318</v>
      </c>
      <c r="I46" s="228" t="s">
        <v>318</v>
      </c>
      <c r="J46" s="229">
        <v>44153</v>
      </c>
      <c r="K46" s="156">
        <v>6166449</v>
      </c>
      <c r="L46" s="156">
        <v>6166449</v>
      </c>
      <c r="M46" s="156">
        <v>6743565</v>
      </c>
      <c r="N46" s="156">
        <v>0</v>
      </c>
      <c r="O46" s="156">
        <v>0</v>
      </c>
      <c r="P46" s="156">
        <v>7855936</v>
      </c>
      <c r="Q46" s="156">
        <v>0</v>
      </c>
      <c r="R46" s="156">
        <v>0</v>
      </c>
      <c r="S46" s="156">
        <v>0</v>
      </c>
      <c r="T46" s="156">
        <v>0</v>
      </c>
      <c r="U46" s="156">
        <v>0</v>
      </c>
      <c r="V46" s="156">
        <v>0</v>
      </c>
      <c r="W46" s="156">
        <v>0</v>
      </c>
      <c r="X46" s="156">
        <v>0</v>
      </c>
      <c r="Y46" s="156">
        <v>0</v>
      </c>
      <c r="Z46" s="156">
        <v>0</v>
      </c>
      <c r="AA46" s="156">
        <v>0</v>
      </c>
      <c r="AB46" s="156">
        <v>0</v>
      </c>
      <c r="AC46" s="156">
        <v>0</v>
      </c>
      <c r="AD46" s="156">
        <v>0</v>
      </c>
      <c r="AE46" s="156">
        <v>0</v>
      </c>
      <c r="AF46" s="156">
        <v>6743565</v>
      </c>
      <c r="AG46" s="156">
        <v>7855936</v>
      </c>
      <c r="AH46" s="156">
        <v>1112372</v>
      </c>
      <c r="AI46" s="156">
        <v>7986598</v>
      </c>
      <c r="AJ46" s="3"/>
      <c r="AK46" s="4"/>
    </row>
    <row r="47" spans="1:37">
      <c r="A47" s="227">
        <v>3</v>
      </c>
      <c r="B47" s="228" t="s">
        <v>312</v>
      </c>
      <c r="C47" s="228">
        <v>44173015201</v>
      </c>
      <c r="D47" s="228" t="s">
        <v>388</v>
      </c>
      <c r="E47" s="228" t="s">
        <v>389</v>
      </c>
      <c r="F47" s="228" t="s">
        <v>318</v>
      </c>
      <c r="G47" s="228" t="s">
        <v>318</v>
      </c>
      <c r="H47" s="228" t="s">
        <v>318</v>
      </c>
      <c r="I47" s="228" t="s">
        <v>318</v>
      </c>
      <c r="J47" s="229">
        <v>43887</v>
      </c>
      <c r="K47" s="156">
        <v>187229</v>
      </c>
      <c r="L47" s="156">
        <v>187229</v>
      </c>
      <c r="M47" s="156">
        <v>175598</v>
      </c>
      <c r="N47" s="156">
        <v>0</v>
      </c>
      <c r="O47" s="156">
        <v>0</v>
      </c>
      <c r="P47" s="156">
        <v>166353</v>
      </c>
      <c r="Q47" s="156">
        <v>0</v>
      </c>
      <c r="R47" s="156">
        <v>0</v>
      </c>
      <c r="S47" s="156">
        <v>0</v>
      </c>
      <c r="T47" s="156">
        <v>0</v>
      </c>
      <c r="U47" s="156">
        <v>0</v>
      </c>
      <c r="V47" s="156">
        <v>0</v>
      </c>
      <c r="W47" s="156">
        <v>0</v>
      </c>
      <c r="X47" s="156">
        <v>0</v>
      </c>
      <c r="Y47" s="156">
        <v>0</v>
      </c>
      <c r="Z47" s="156">
        <v>0</v>
      </c>
      <c r="AA47" s="156">
        <v>0</v>
      </c>
      <c r="AB47" s="156">
        <v>0</v>
      </c>
      <c r="AC47" s="156">
        <v>0</v>
      </c>
      <c r="AD47" s="156">
        <v>0</v>
      </c>
      <c r="AE47" s="156">
        <v>0</v>
      </c>
      <c r="AF47" s="156">
        <v>175598</v>
      </c>
      <c r="AG47" s="156">
        <v>166353</v>
      </c>
      <c r="AH47" s="156">
        <v>-9245</v>
      </c>
      <c r="AI47" s="156">
        <v>262871</v>
      </c>
      <c r="AJ47" s="3"/>
      <c r="AK47" s="4"/>
    </row>
    <row r="48" spans="1:37" ht="24">
      <c r="A48" s="227">
        <v>3</v>
      </c>
      <c r="B48" s="228" t="s">
        <v>220</v>
      </c>
      <c r="C48" s="228">
        <v>43811125201</v>
      </c>
      <c r="D48" s="228" t="s">
        <v>390</v>
      </c>
      <c r="E48" s="228" t="s">
        <v>391</v>
      </c>
      <c r="F48" s="228" t="s">
        <v>318</v>
      </c>
      <c r="G48" s="228" t="s">
        <v>318</v>
      </c>
      <c r="H48" s="228" t="s">
        <v>318</v>
      </c>
      <c r="I48" s="228" t="s">
        <v>318</v>
      </c>
      <c r="J48" s="229">
        <v>44769</v>
      </c>
      <c r="K48" s="156">
        <v>987732</v>
      </c>
      <c r="L48" s="156">
        <v>927591</v>
      </c>
      <c r="M48" s="156">
        <v>903555</v>
      </c>
      <c r="N48" s="156">
        <v>-60141.3</v>
      </c>
      <c r="O48" s="156">
        <v>0</v>
      </c>
      <c r="P48" s="156">
        <v>903555</v>
      </c>
      <c r="Q48" s="156">
        <v>0</v>
      </c>
      <c r="R48" s="156">
        <v>0</v>
      </c>
      <c r="S48" s="156">
        <v>0</v>
      </c>
      <c r="T48" s="156">
        <v>0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v>0</v>
      </c>
      <c r="AD48" s="156">
        <v>0</v>
      </c>
      <c r="AE48" s="156">
        <v>0</v>
      </c>
      <c r="AF48" s="156">
        <v>903555</v>
      </c>
      <c r="AG48" s="156">
        <v>903555</v>
      </c>
      <c r="AH48" s="156">
        <v>0</v>
      </c>
      <c r="AI48" s="156">
        <v>912225</v>
      </c>
      <c r="AJ48" s="3"/>
      <c r="AK48" s="4"/>
    </row>
    <row r="49" spans="1:37">
      <c r="A49" s="227">
        <v>3</v>
      </c>
      <c r="B49" s="228" t="s">
        <v>222</v>
      </c>
      <c r="C49" s="228">
        <v>43467715201</v>
      </c>
      <c r="D49" s="228" t="s">
        <v>392</v>
      </c>
      <c r="E49" s="228" t="s">
        <v>393</v>
      </c>
      <c r="F49" s="228" t="s">
        <v>318</v>
      </c>
      <c r="G49" s="228" t="s">
        <v>318</v>
      </c>
      <c r="H49" s="228" t="s">
        <v>318</v>
      </c>
      <c r="I49" s="228" t="s">
        <v>318</v>
      </c>
      <c r="J49" s="229">
        <v>44496</v>
      </c>
      <c r="K49" s="156">
        <v>6283852</v>
      </c>
      <c r="L49" s="156">
        <v>6727204</v>
      </c>
      <c r="M49" s="156">
        <v>6844151</v>
      </c>
      <c r="N49" s="156">
        <v>443352.47</v>
      </c>
      <c r="O49" s="156">
        <v>0</v>
      </c>
      <c r="P49" s="156">
        <v>7176797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>
        <v>6844151</v>
      </c>
      <c r="AG49" s="156">
        <v>7176797</v>
      </c>
      <c r="AH49" s="156">
        <v>332646</v>
      </c>
      <c r="AI49" s="156">
        <v>7460138</v>
      </c>
      <c r="AJ49" s="3"/>
      <c r="AK49" s="4"/>
    </row>
    <row r="50" spans="1:37">
      <c r="A50" s="227">
        <v>3</v>
      </c>
      <c r="B50" s="228" t="s">
        <v>394</v>
      </c>
      <c r="C50" s="228">
        <v>44364415201</v>
      </c>
      <c r="D50" s="228" t="s">
        <v>351</v>
      </c>
      <c r="E50" s="228" t="s">
        <v>352</v>
      </c>
      <c r="F50" s="228" t="s">
        <v>318</v>
      </c>
      <c r="G50" s="228" t="s">
        <v>318</v>
      </c>
      <c r="H50" s="228" t="s">
        <v>318</v>
      </c>
      <c r="I50" s="228" t="s">
        <v>318</v>
      </c>
      <c r="J50" s="229">
        <v>44727</v>
      </c>
      <c r="K50" s="156">
        <v>2537432</v>
      </c>
      <c r="L50" s="156">
        <v>2537432</v>
      </c>
      <c r="M50" s="156">
        <v>2741257</v>
      </c>
      <c r="N50" s="156">
        <v>0</v>
      </c>
      <c r="O50" s="156">
        <v>0</v>
      </c>
      <c r="P50" s="156">
        <v>2721406</v>
      </c>
      <c r="Q50" s="156">
        <v>0</v>
      </c>
      <c r="R50" s="156">
        <v>0</v>
      </c>
      <c r="S50" s="156">
        <v>0</v>
      </c>
      <c r="T50" s="156">
        <v>0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v>0</v>
      </c>
      <c r="AD50" s="156">
        <v>0</v>
      </c>
      <c r="AE50" s="156">
        <v>0</v>
      </c>
      <c r="AF50" s="156">
        <v>2741257</v>
      </c>
      <c r="AG50" s="156">
        <v>2721406</v>
      </c>
      <c r="AH50" s="156">
        <v>-19851</v>
      </c>
      <c r="AI50" s="156">
        <v>2975157</v>
      </c>
      <c r="AJ50" s="3"/>
      <c r="AK50" s="4"/>
    </row>
    <row r="51" spans="1:37">
      <c r="A51" s="227">
        <v>3</v>
      </c>
      <c r="B51" s="228" t="s">
        <v>395</v>
      </c>
      <c r="C51" s="228">
        <v>44565615201</v>
      </c>
      <c r="D51" s="228" t="s">
        <v>396</v>
      </c>
      <c r="E51" s="228" t="s">
        <v>397</v>
      </c>
      <c r="F51" s="228" t="s">
        <v>318</v>
      </c>
      <c r="G51" s="228" t="s">
        <v>318</v>
      </c>
      <c r="H51" s="228" t="s">
        <v>318</v>
      </c>
      <c r="I51" s="228" t="s">
        <v>318</v>
      </c>
      <c r="J51" s="229">
        <v>44951</v>
      </c>
      <c r="K51" s="156">
        <v>2199429</v>
      </c>
      <c r="L51" s="156">
        <v>2199429</v>
      </c>
      <c r="M51" s="156">
        <v>2316440</v>
      </c>
      <c r="N51" s="156">
        <v>0</v>
      </c>
      <c r="O51" s="156">
        <v>0</v>
      </c>
      <c r="P51" s="156">
        <v>2316440</v>
      </c>
      <c r="Q51" s="156">
        <v>0</v>
      </c>
      <c r="R51" s="156">
        <v>0</v>
      </c>
      <c r="S51" s="156">
        <v>0</v>
      </c>
      <c r="T51" s="156">
        <v>0</v>
      </c>
      <c r="U51" s="156">
        <v>0</v>
      </c>
      <c r="V51" s="156">
        <v>0</v>
      </c>
      <c r="W51" s="156">
        <v>0</v>
      </c>
      <c r="X51" s="156">
        <v>0</v>
      </c>
      <c r="Y51" s="156">
        <v>0</v>
      </c>
      <c r="Z51" s="156">
        <v>0</v>
      </c>
      <c r="AA51" s="156">
        <v>0</v>
      </c>
      <c r="AB51" s="156">
        <v>0</v>
      </c>
      <c r="AC51" s="156">
        <v>0</v>
      </c>
      <c r="AD51" s="156">
        <v>0</v>
      </c>
      <c r="AE51" s="156">
        <v>0</v>
      </c>
      <c r="AF51" s="156">
        <v>2316440</v>
      </c>
      <c r="AG51" s="156">
        <v>2316440</v>
      </c>
      <c r="AH51" s="156">
        <v>0</v>
      </c>
      <c r="AI51" s="156">
        <v>2955598</v>
      </c>
      <c r="AJ51" s="3"/>
      <c r="AK51" s="4"/>
    </row>
    <row r="52" spans="1:37">
      <c r="A52" s="227">
        <v>4</v>
      </c>
      <c r="B52" s="228" t="s">
        <v>224</v>
      </c>
      <c r="C52" s="228">
        <v>44074615201</v>
      </c>
      <c r="D52" s="228" t="s">
        <v>398</v>
      </c>
      <c r="E52" s="228" t="s">
        <v>399</v>
      </c>
      <c r="F52" s="228" t="s">
        <v>318</v>
      </c>
      <c r="G52" s="228" t="s">
        <v>318</v>
      </c>
      <c r="H52" s="228" t="s">
        <v>318</v>
      </c>
      <c r="I52" s="228" t="s">
        <v>318</v>
      </c>
      <c r="J52" s="229">
        <v>43957</v>
      </c>
      <c r="K52" s="156">
        <v>17557323</v>
      </c>
      <c r="L52" s="156">
        <v>17588765</v>
      </c>
      <c r="M52" s="156">
        <v>16726429</v>
      </c>
      <c r="N52" s="156">
        <v>31442</v>
      </c>
      <c r="O52" s="156">
        <v>0</v>
      </c>
      <c r="P52" s="156">
        <v>16980455</v>
      </c>
      <c r="Q52" s="156">
        <v>0</v>
      </c>
      <c r="R52" s="156">
        <v>0</v>
      </c>
      <c r="S52" s="156">
        <v>0</v>
      </c>
      <c r="T52" s="156">
        <v>0</v>
      </c>
      <c r="U52" s="156">
        <v>0</v>
      </c>
      <c r="V52" s="156">
        <v>0</v>
      </c>
      <c r="W52" s="156">
        <v>0</v>
      </c>
      <c r="X52" s="156">
        <v>0</v>
      </c>
      <c r="Y52" s="156">
        <v>0</v>
      </c>
      <c r="Z52" s="156">
        <v>0</v>
      </c>
      <c r="AA52" s="156">
        <v>0</v>
      </c>
      <c r="AB52" s="156">
        <v>0</v>
      </c>
      <c r="AC52" s="156">
        <v>0</v>
      </c>
      <c r="AD52" s="156">
        <v>0</v>
      </c>
      <c r="AE52" s="156">
        <v>0</v>
      </c>
      <c r="AF52" s="156">
        <v>16726429</v>
      </c>
      <c r="AG52" s="156">
        <v>16980455</v>
      </c>
      <c r="AH52" s="156">
        <v>254025</v>
      </c>
      <c r="AI52" s="156">
        <v>12972093</v>
      </c>
      <c r="AJ52" s="3"/>
      <c r="AK52" s="4"/>
    </row>
    <row r="53" spans="1:37">
      <c r="A53" s="227">
        <v>4</v>
      </c>
      <c r="B53" s="228" t="s">
        <v>226</v>
      </c>
      <c r="C53" s="228">
        <v>44146215201</v>
      </c>
      <c r="D53" s="228" t="s">
        <v>400</v>
      </c>
      <c r="E53" s="228" t="s">
        <v>401</v>
      </c>
      <c r="F53" s="228" t="s">
        <v>318</v>
      </c>
      <c r="G53" s="228" t="s">
        <v>318</v>
      </c>
      <c r="H53" s="228" t="s">
        <v>318</v>
      </c>
      <c r="I53" s="228" t="s">
        <v>318</v>
      </c>
      <c r="J53" s="229">
        <v>44323</v>
      </c>
      <c r="K53" s="156">
        <v>12200214</v>
      </c>
      <c r="L53" s="156">
        <v>13805766</v>
      </c>
      <c r="M53" s="156">
        <v>14205204</v>
      </c>
      <c r="N53" s="156">
        <v>1605551.79</v>
      </c>
      <c r="O53" s="156">
        <v>0</v>
      </c>
      <c r="P53" s="156">
        <v>14206673</v>
      </c>
      <c r="Q53" s="156">
        <v>0</v>
      </c>
      <c r="R53" s="156"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v>0</v>
      </c>
      <c r="AD53" s="156">
        <v>0</v>
      </c>
      <c r="AE53" s="156">
        <v>0</v>
      </c>
      <c r="AF53" s="156">
        <v>14205204</v>
      </c>
      <c r="AG53" s="156">
        <v>14206673</v>
      </c>
      <c r="AH53" s="156">
        <v>1469</v>
      </c>
      <c r="AI53" s="156">
        <v>10374506</v>
      </c>
      <c r="AJ53" s="3" t="s">
        <v>402</v>
      </c>
      <c r="AK53" s="4" t="s">
        <v>403</v>
      </c>
    </row>
    <row r="54" spans="1:37">
      <c r="A54" s="227">
        <v>4</v>
      </c>
      <c r="B54" s="228" t="s">
        <v>229</v>
      </c>
      <c r="C54" s="228">
        <v>44172215201</v>
      </c>
      <c r="D54" s="228" t="s">
        <v>404</v>
      </c>
      <c r="E54" s="228" t="s">
        <v>405</v>
      </c>
      <c r="F54" s="228" t="s">
        <v>318</v>
      </c>
      <c r="G54" s="228" t="s">
        <v>318</v>
      </c>
      <c r="H54" s="228" t="s">
        <v>318</v>
      </c>
      <c r="I54" s="228" t="s">
        <v>318</v>
      </c>
      <c r="J54" s="229">
        <v>44596</v>
      </c>
      <c r="K54" s="156">
        <v>1455255</v>
      </c>
      <c r="L54" s="156">
        <v>1515282</v>
      </c>
      <c r="M54" s="156">
        <v>1451281</v>
      </c>
      <c r="N54" s="156">
        <v>60027.27</v>
      </c>
      <c r="O54" s="156">
        <v>0</v>
      </c>
      <c r="P54" s="156">
        <v>1459199</v>
      </c>
      <c r="Q54" s="156">
        <v>0</v>
      </c>
      <c r="R54" s="156">
        <v>0</v>
      </c>
      <c r="S54" s="156">
        <v>0</v>
      </c>
      <c r="T54" s="156">
        <v>0</v>
      </c>
      <c r="U54" s="156">
        <v>0</v>
      </c>
      <c r="V54" s="156">
        <v>0</v>
      </c>
      <c r="W54" s="156">
        <v>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v>0</v>
      </c>
      <c r="AD54" s="156">
        <v>0</v>
      </c>
      <c r="AE54" s="156">
        <v>0</v>
      </c>
      <c r="AF54" s="156">
        <v>1451281</v>
      </c>
      <c r="AG54" s="156">
        <v>1459199</v>
      </c>
      <c r="AH54" s="156">
        <v>7917</v>
      </c>
      <c r="AI54" s="156">
        <v>1403379</v>
      </c>
      <c r="AJ54" s="3"/>
      <c r="AK54" s="4"/>
    </row>
    <row r="55" spans="1:37">
      <c r="A55" s="227">
        <v>4</v>
      </c>
      <c r="B55" s="228" t="s">
        <v>231</v>
      </c>
      <c r="C55" s="228">
        <v>44609715201</v>
      </c>
      <c r="D55" s="228" t="s">
        <v>406</v>
      </c>
      <c r="E55" s="228" t="s">
        <v>407</v>
      </c>
      <c r="F55" s="228" t="s">
        <v>318</v>
      </c>
      <c r="G55" s="228" t="s">
        <v>318</v>
      </c>
      <c r="H55" s="228" t="s">
        <v>318</v>
      </c>
      <c r="I55" s="228" t="s">
        <v>318</v>
      </c>
      <c r="J55" s="229">
        <v>44806</v>
      </c>
      <c r="K55" s="156">
        <v>3147147</v>
      </c>
      <c r="L55" s="156">
        <v>3153188</v>
      </c>
      <c r="M55" s="156">
        <v>2965886</v>
      </c>
      <c r="N55" s="156">
        <v>6040.86</v>
      </c>
      <c r="O55" s="156">
        <v>0</v>
      </c>
      <c r="P55" s="156">
        <v>2896248</v>
      </c>
      <c r="Q55" s="156">
        <v>0</v>
      </c>
      <c r="R55" s="156"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0</v>
      </c>
      <c r="Z55" s="156">
        <v>0</v>
      </c>
      <c r="AA55" s="156">
        <v>0</v>
      </c>
      <c r="AB55" s="156">
        <v>0</v>
      </c>
      <c r="AC55" s="156">
        <v>0</v>
      </c>
      <c r="AD55" s="156">
        <v>0</v>
      </c>
      <c r="AE55" s="156">
        <v>0</v>
      </c>
      <c r="AF55" s="156">
        <v>2965886</v>
      </c>
      <c r="AG55" s="156">
        <v>2896248</v>
      </c>
      <c r="AH55" s="156">
        <v>-69638</v>
      </c>
      <c r="AI55" s="156">
        <v>3652109</v>
      </c>
      <c r="AJ55" s="3" t="s">
        <v>326</v>
      </c>
      <c r="AK55" s="4" t="s">
        <v>327</v>
      </c>
    </row>
    <row r="56" spans="1:37">
      <c r="A56" s="227">
        <v>4</v>
      </c>
      <c r="B56" s="228" t="s">
        <v>233</v>
      </c>
      <c r="C56" s="228">
        <v>43177035201</v>
      </c>
      <c r="D56" s="228" t="s">
        <v>408</v>
      </c>
      <c r="E56" s="228" t="s">
        <v>409</v>
      </c>
      <c r="F56" s="228" t="s">
        <v>318</v>
      </c>
      <c r="G56" s="228" t="s">
        <v>318</v>
      </c>
      <c r="H56" s="228" t="s">
        <v>318</v>
      </c>
      <c r="I56" s="228" t="s">
        <v>318</v>
      </c>
      <c r="J56" s="229">
        <v>44342</v>
      </c>
      <c r="K56" s="156">
        <v>3588218</v>
      </c>
      <c r="L56" s="156">
        <v>3660295</v>
      </c>
      <c r="M56" s="156">
        <v>3546957</v>
      </c>
      <c r="N56" s="156">
        <v>72077.490000000005</v>
      </c>
      <c r="O56" s="156">
        <v>0</v>
      </c>
      <c r="P56" s="156">
        <v>3613971</v>
      </c>
      <c r="Q56" s="156">
        <v>0</v>
      </c>
      <c r="R56" s="156">
        <v>0</v>
      </c>
      <c r="S56" s="156">
        <v>0</v>
      </c>
      <c r="T56" s="156">
        <v>0</v>
      </c>
      <c r="U56" s="156">
        <v>0</v>
      </c>
      <c r="V56" s="156">
        <v>0</v>
      </c>
      <c r="W56" s="156">
        <v>0</v>
      </c>
      <c r="X56" s="156">
        <v>0</v>
      </c>
      <c r="Y56" s="156">
        <v>0</v>
      </c>
      <c r="Z56" s="156">
        <v>0</v>
      </c>
      <c r="AA56" s="156">
        <v>0</v>
      </c>
      <c r="AB56" s="156">
        <v>0</v>
      </c>
      <c r="AC56" s="156">
        <v>0</v>
      </c>
      <c r="AD56" s="156">
        <v>0</v>
      </c>
      <c r="AE56" s="156">
        <v>0</v>
      </c>
      <c r="AF56" s="156">
        <v>3546957</v>
      </c>
      <c r="AG56" s="156">
        <v>3613971</v>
      </c>
      <c r="AH56" s="156">
        <v>67014</v>
      </c>
      <c r="AI56" s="156">
        <v>3732217</v>
      </c>
      <c r="AJ56" s="3"/>
      <c r="AK56" s="4"/>
    </row>
    <row r="57" spans="1:37">
      <c r="A57" s="227">
        <v>4</v>
      </c>
      <c r="B57" s="228" t="s">
        <v>235</v>
      </c>
      <c r="C57" s="228">
        <v>43206675201</v>
      </c>
      <c r="D57" s="228" t="s">
        <v>410</v>
      </c>
      <c r="E57" s="228" t="s">
        <v>411</v>
      </c>
      <c r="F57" s="228" t="s">
        <v>318</v>
      </c>
      <c r="G57" s="228" t="s">
        <v>318</v>
      </c>
      <c r="H57" s="228" t="s">
        <v>318</v>
      </c>
      <c r="I57" s="228" t="s">
        <v>318</v>
      </c>
      <c r="J57" s="229">
        <v>44405</v>
      </c>
      <c r="K57" s="156">
        <v>3496673</v>
      </c>
      <c r="L57" s="156">
        <v>3721036</v>
      </c>
      <c r="M57" s="156">
        <v>3515537</v>
      </c>
      <c r="N57" s="156">
        <v>224363.43</v>
      </c>
      <c r="O57" s="156">
        <v>0</v>
      </c>
      <c r="P57" s="156">
        <v>3603841</v>
      </c>
      <c r="Q57" s="156">
        <v>0</v>
      </c>
      <c r="R57" s="156">
        <v>0</v>
      </c>
      <c r="S57" s="156">
        <v>0</v>
      </c>
      <c r="T57" s="156">
        <v>0</v>
      </c>
      <c r="U57" s="156">
        <v>0</v>
      </c>
      <c r="V57" s="156">
        <v>0</v>
      </c>
      <c r="W57" s="156">
        <v>0</v>
      </c>
      <c r="X57" s="156">
        <v>0</v>
      </c>
      <c r="Y57" s="156">
        <v>0</v>
      </c>
      <c r="Z57" s="156">
        <v>0</v>
      </c>
      <c r="AA57" s="156">
        <v>0</v>
      </c>
      <c r="AB57" s="156">
        <v>0</v>
      </c>
      <c r="AC57" s="156">
        <v>0</v>
      </c>
      <c r="AD57" s="156">
        <v>0</v>
      </c>
      <c r="AE57" s="156">
        <v>0</v>
      </c>
      <c r="AF57" s="156">
        <v>3515537</v>
      </c>
      <c r="AG57" s="156">
        <v>3603841</v>
      </c>
      <c r="AH57" s="156">
        <v>88304</v>
      </c>
      <c r="AI57" s="156">
        <v>3657624</v>
      </c>
      <c r="AJ57" s="3"/>
      <c r="AK57" s="4"/>
    </row>
    <row r="58" spans="1:37">
      <c r="A58" s="227">
        <v>4</v>
      </c>
      <c r="B58" s="228" t="s">
        <v>237</v>
      </c>
      <c r="C58" s="228">
        <v>43999015201</v>
      </c>
      <c r="D58" s="228" t="s">
        <v>412</v>
      </c>
      <c r="E58" s="228" t="s">
        <v>413</v>
      </c>
      <c r="F58" s="228" t="s">
        <v>318</v>
      </c>
      <c r="G58" s="228" t="s">
        <v>318</v>
      </c>
      <c r="H58" s="228" t="s">
        <v>318</v>
      </c>
      <c r="I58" s="228" t="s">
        <v>318</v>
      </c>
      <c r="J58" s="229">
        <v>44538</v>
      </c>
      <c r="K58" s="156">
        <v>2000000</v>
      </c>
      <c r="L58" s="156">
        <v>2008938</v>
      </c>
      <c r="M58" s="156">
        <v>1868868</v>
      </c>
      <c r="N58" s="156">
        <v>8938.4599999999991</v>
      </c>
      <c r="O58" s="156">
        <v>0</v>
      </c>
      <c r="P58" s="156">
        <v>1870979</v>
      </c>
      <c r="Q58" s="156">
        <v>0</v>
      </c>
      <c r="R58" s="156">
        <v>0</v>
      </c>
      <c r="S58" s="156">
        <v>0</v>
      </c>
      <c r="T58" s="156">
        <v>0</v>
      </c>
      <c r="U58" s="156">
        <v>0</v>
      </c>
      <c r="V58" s="156">
        <v>0</v>
      </c>
      <c r="W58" s="156">
        <v>0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0</v>
      </c>
      <c r="AF58" s="156">
        <v>1868868</v>
      </c>
      <c r="AG58" s="156">
        <v>1870979</v>
      </c>
      <c r="AH58" s="156">
        <v>2110</v>
      </c>
      <c r="AI58" s="156">
        <v>2421038</v>
      </c>
      <c r="AJ58" s="3"/>
      <c r="AK58" s="4"/>
    </row>
    <row r="59" spans="1:37" ht="24">
      <c r="A59" s="227">
        <v>4</v>
      </c>
      <c r="B59" s="228" t="s">
        <v>239</v>
      </c>
      <c r="C59" s="228">
        <v>44177515201</v>
      </c>
      <c r="D59" s="228" t="s">
        <v>414</v>
      </c>
      <c r="E59" s="228" t="s">
        <v>415</v>
      </c>
      <c r="F59" s="228" t="s">
        <v>318</v>
      </c>
      <c r="G59" s="228" t="s">
        <v>318</v>
      </c>
      <c r="H59" s="228" t="s">
        <v>318</v>
      </c>
      <c r="I59" s="228" t="s">
        <v>318</v>
      </c>
      <c r="J59" s="229">
        <v>44587</v>
      </c>
      <c r="K59" s="156">
        <v>957661</v>
      </c>
      <c r="L59" s="156">
        <v>958736</v>
      </c>
      <c r="M59" s="156">
        <v>900445</v>
      </c>
      <c r="N59" s="156">
        <v>1074.8499999999999</v>
      </c>
      <c r="O59" s="156">
        <v>0</v>
      </c>
      <c r="P59" s="156">
        <v>900445</v>
      </c>
      <c r="Q59" s="156">
        <v>0</v>
      </c>
      <c r="R59" s="156">
        <v>0</v>
      </c>
      <c r="S59" s="156">
        <v>0</v>
      </c>
      <c r="T59" s="156">
        <v>0</v>
      </c>
      <c r="U59" s="156">
        <v>0</v>
      </c>
      <c r="V59" s="156">
        <v>0</v>
      </c>
      <c r="W59" s="156">
        <v>0</v>
      </c>
      <c r="X59" s="156">
        <v>0</v>
      </c>
      <c r="Y59" s="156">
        <v>0</v>
      </c>
      <c r="Z59" s="156">
        <v>0</v>
      </c>
      <c r="AA59" s="156">
        <v>0</v>
      </c>
      <c r="AB59" s="156">
        <v>0</v>
      </c>
      <c r="AC59" s="156">
        <v>0</v>
      </c>
      <c r="AD59" s="156">
        <v>0</v>
      </c>
      <c r="AE59" s="156">
        <v>0</v>
      </c>
      <c r="AF59" s="156">
        <v>900445</v>
      </c>
      <c r="AG59" s="156">
        <v>900445</v>
      </c>
      <c r="AH59" s="156">
        <v>0</v>
      </c>
      <c r="AI59" s="156">
        <v>927529</v>
      </c>
      <c r="AJ59" s="3"/>
      <c r="AK59" s="4"/>
    </row>
    <row r="60" spans="1:37" ht="24">
      <c r="A60" s="227">
        <v>4</v>
      </c>
      <c r="B60" s="228" t="s">
        <v>301</v>
      </c>
      <c r="C60" s="228">
        <v>43999315201</v>
      </c>
      <c r="D60" s="228" t="s">
        <v>416</v>
      </c>
      <c r="E60" s="228" t="s">
        <v>417</v>
      </c>
      <c r="F60" s="228" t="s">
        <v>318</v>
      </c>
      <c r="G60" s="228" t="s">
        <v>318</v>
      </c>
      <c r="H60" s="228" t="s">
        <v>318</v>
      </c>
      <c r="I60" s="228" t="s">
        <v>318</v>
      </c>
      <c r="J60" s="229">
        <v>44650</v>
      </c>
      <c r="K60" s="156">
        <v>1967721</v>
      </c>
      <c r="L60" s="156">
        <v>1967721</v>
      </c>
      <c r="M60" s="156">
        <v>1856962</v>
      </c>
      <c r="N60" s="156">
        <v>0</v>
      </c>
      <c r="O60" s="156">
        <v>0</v>
      </c>
      <c r="P60" s="156">
        <v>1859008</v>
      </c>
      <c r="Q60" s="156">
        <v>0</v>
      </c>
      <c r="R60" s="156">
        <v>0</v>
      </c>
      <c r="S60" s="156">
        <v>0</v>
      </c>
      <c r="T60" s="156">
        <v>0</v>
      </c>
      <c r="U60" s="156">
        <v>0</v>
      </c>
      <c r="V60" s="156">
        <v>0</v>
      </c>
      <c r="W60" s="156">
        <v>0</v>
      </c>
      <c r="X60" s="156">
        <v>0</v>
      </c>
      <c r="Y60" s="156">
        <v>0</v>
      </c>
      <c r="Z60" s="156">
        <v>0</v>
      </c>
      <c r="AA60" s="156">
        <v>0</v>
      </c>
      <c r="AB60" s="156">
        <v>0</v>
      </c>
      <c r="AC60" s="156">
        <v>0</v>
      </c>
      <c r="AD60" s="156">
        <v>0</v>
      </c>
      <c r="AE60" s="156">
        <v>0</v>
      </c>
      <c r="AF60" s="156">
        <v>1856962</v>
      </c>
      <c r="AG60" s="156">
        <v>1859008</v>
      </c>
      <c r="AH60" s="156">
        <v>2046</v>
      </c>
      <c r="AI60" s="156">
        <v>2135578</v>
      </c>
      <c r="AJ60" s="3"/>
      <c r="AK60" s="4"/>
    </row>
    <row r="61" spans="1:37">
      <c r="A61" s="227">
        <v>4</v>
      </c>
      <c r="B61" s="228" t="s">
        <v>241</v>
      </c>
      <c r="C61" s="228">
        <v>44399415201</v>
      </c>
      <c r="D61" s="228" t="s">
        <v>418</v>
      </c>
      <c r="E61" s="228" t="s">
        <v>419</v>
      </c>
      <c r="F61" s="228" t="s">
        <v>318</v>
      </c>
      <c r="G61" s="228" t="s">
        <v>318</v>
      </c>
      <c r="H61" s="228" t="s">
        <v>318</v>
      </c>
      <c r="I61" s="228" t="s">
        <v>318</v>
      </c>
      <c r="J61" s="229">
        <v>44678</v>
      </c>
      <c r="K61" s="156">
        <v>4491996</v>
      </c>
      <c r="L61" s="156">
        <v>4563991</v>
      </c>
      <c r="M61" s="156">
        <v>4393362</v>
      </c>
      <c r="N61" s="156">
        <v>71995.429999999993</v>
      </c>
      <c r="O61" s="156">
        <v>0</v>
      </c>
      <c r="P61" s="156">
        <v>4387252</v>
      </c>
      <c r="Q61" s="156">
        <v>0</v>
      </c>
      <c r="R61" s="156">
        <v>0</v>
      </c>
      <c r="S61" s="156">
        <v>0</v>
      </c>
      <c r="T61" s="156">
        <v>0</v>
      </c>
      <c r="U61" s="156">
        <v>0</v>
      </c>
      <c r="V61" s="156">
        <v>0</v>
      </c>
      <c r="W61" s="156">
        <v>0</v>
      </c>
      <c r="X61" s="156">
        <v>0</v>
      </c>
      <c r="Y61" s="156">
        <v>0</v>
      </c>
      <c r="Z61" s="156">
        <v>0</v>
      </c>
      <c r="AA61" s="156">
        <v>0</v>
      </c>
      <c r="AB61" s="156">
        <v>0</v>
      </c>
      <c r="AC61" s="156">
        <v>0</v>
      </c>
      <c r="AD61" s="156">
        <v>0</v>
      </c>
      <c r="AE61" s="156">
        <v>0</v>
      </c>
      <c r="AF61" s="156">
        <v>4393362</v>
      </c>
      <c r="AG61" s="156">
        <v>4387252</v>
      </c>
      <c r="AH61" s="156">
        <v>-6110</v>
      </c>
      <c r="AI61" s="156">
        <v>4062647</v>
      </c>
      <c r="AJ61" s="3"/>
      <c r="AK61" s="4"/>
    </row>
    <row r="62" spans="1:37">
      <c r="A62" s="227">
        <v>5</v>
      </c>
      <c r="B62" s="228" t="s">
        <v>243</v>
      </c>
      <c r="C62" s="228">
        <v>44102015201</v>
      </c>
      <c r="D62" s="228" t="s">
        <v>420</v>
      </c>
      <c r="E62" s="228" t="s">
        <v>421</v>
      </c>
      <c r="F62" s="228" t="s">
        <v>318</v>
      </c>
      <c r="G62" s="228" t="s">
        <v>318</v>
      </c>
      <c r="H62" s="228" t="s">
        <v>318</v>
      </c>
      <c r="I62" s="228" t="s">
        <v>318</v>
      </c>
      <c r="J62" s="229">
        <v>44075</v>
      </c>
      <c r="K62" s="156">
        <v>7501367</v>
      </c>
      <c r="L62" s="156">
        <v>7798794</v>
      </c>
      <c r="M62" s="156">
        <v>7544823</v>
      </c>
      <c r="N62" s="156">
        <v>297427.05</v>
      </c>
      <c r="O62" s="156">
        <v>-41316</v>
      </c>
      <c r="P62" s="156">
        <v>7754120</v>
      </c>
      <c r="Q62" s="156">
        <v>-41316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-41316</v>
      </c>
      <c r="X62" s="156">
        <v>0</v>
      </c>
      <c r="Y62" s="156">
        <v>0</v>
      </c>
      <c r="Z62" s="156">
        <v>0</v>
      </c>
      <c r="AA62" s="156">
        <v>0</v>
      </c>
      <c r="AB62" s="156">
        <v>0</v>
      </c>
      <c r="AC62" s="156">
        <v>0</v>
      </c>
      <c r="AD62" s="156">
        <v>0</v>
      </c>
      <c r="AE62" s="156">
        <v>-41316</v>
      </c>
      <c r="AF62" s="156">
        <v>7503507</v>
      </c>
      <c r="AG62" s="156">
        <v>7754120</v>
      </c>
      <c r="AH62" s="156">
        <v>250613</v>
      </c>
      <c r="AI62" s="156">
        <v>7321147</v>
      </c>
      <c r="AJ62" s="3"/>
      <c r="AK62" s="4"/>
    </row>
    <row r="63" spans="1:37">
      <c r="A63" s="227">
        <v>5</v>
      </c>
      <c r="B63" s="228" t="s">
        <v>422</v>
      </c>
      <c r="C63" s="228">
        <v>44942515201</v>
      </c>
      <c r="D63" s="228" t="s">
        <v>423</v>
      </c>
      <c r="E63" s="228" t="s">
        <v>424</v>
      </c>
      <c r="F63" s="228" t="s">
        <v>318</v>
      </c>
      <c r="G63" s="228" t="s">
        <v>318</v>
      </c>
      <c r="H63" s="228" t="s">
        <v>318</v>
      </c>
      <c r="I63" s="228" t="s">
        <v>318</v>
      </c>
      <c r="J63" s="229">
        <v>44866</v>
      </c>
      <c r="K63" s="156">
        <v>967737</v>
      </c>
      <c r="L63" s="156">
        <v>967737</v>
      </c>
      <c r="M63" s="156">
        <v>851103</v>
      </c>
      <c r="N63" s="156">
        <v>0</v>
      </c>
      <c r="O63" s="156">
        <v>0</v>
      </c>
      <c r="P63" s="156">
        <v>851002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56">
        <v>0</v>
      </c>
      <c r="Y63" s="156">
        <v>0</v>
      </c>
      <c r="Z63" s="156">
        <v>0</v>
      </c>
      <c r="AA63" s="156">
        <v>0</v>
      </c>
      <c r="AB63" s="156">
        <v>0</v>
      </c>
      <c r="AC63" s="156">
        <v>0</v>
      </c>
      <c r="AD63" s="156">
        <v>0</v>
      </c>
      <c r="AE63" s="156">
        <v>0</v>
      </c>
      <c r="AF63" s="156">
        <v>851103</v>
      </c>
      <c r="AG63" s="156">
        <v>851002</v>
      </c>
      <c r="AH63" s="156">
        <v>-101</v>
      </c>
      <c r="AI63" s="156">
        <v>882687</v>
      </c>
      <c r="AJ63" s="3"/>
      <c r="AK63" s="4"/>
    </row>
    <row r="64" spans="1:37">
      <c r="A64" s="227">
        <v>5</v>
      </c>
      <c r="B64" s="228" t="s">
        <v>245</v>
      </c>
      <c r="C64" s="228">
        <v>44113215201</v>
      </c>
      <c r="D64" s="228" t="s">
        <v>420</v>
      </c>
      <c r="E64" s="228" t="s">
        <v>421</v>
      </c>
      <c r="F64" s="228" t="s">
        <v>318</v>
      </c>
      <c r="G64" s="228" t="s">
        <v>318</v>
      </c>
      <c r="H64" s="228" t="s">
        <v>318</v>
      </c>
      <c r="I64" s="228" t="s">
        <v>318</v>
      </c>
      <c r="J64" s="229">
        <v>44474</v>
      </c>
      <c r="K64" s="156">
        <v>7424369</v>
      </c>
      <c r="L64" s="156">
        <v>7591181</v>
      </c>
      <c r="M64" s="156">
        <v>7558842</v>
      </c>
      <c r="N64" s="156">
        <v>166811.87</v>
      </c>
      <c r="O64" s="156">
        <v>0</v>
      </c>
      <c r="P64" s="156">
        <v>7953369</v>
      </c>
      <c r="Q64" s="156">
        <v>0</v>
      </c>
      <c r="R64" s="156">
        <v>0</v>
      </c>
      <c r="S64" s="156">
        <v>0</v>
      </c>
      <c r="T64" s="156">
        <v>0</v>
      </c>
      <c r="U64" s="156">
        <v>0</v>
      </c>
      <c r="V64" s="156">
        <v>0</v>
      </c>
      <c r="W64" s="156">
        <v>0</v>
      </c>
      <c r="X64" s="156">
        <v>0</v>
      </c>
      <c r="Y64" s="156">
        <v>0</v>
      </c>
      <c r="Z64" s="156">
        <v>0</v>
      </c>
      <c r="AA64" s="156">
        <v>0</v>
      </c>
      <c r="AB64" s="156">
        <v>0</v>
      </c>
      <c r="AC64" s="156">
        <v>0</v>
      </c>
      <c r="AD64" s="156">
        <v>0</v>
      </c>
      <c r="AE64" s="156">
        <v>0</v>
      </c>
      <c r="AF64" s="156">
        <v>7558842</v>
      </c>
      <c r="AG64" s="156">
        <v>7953369</v>
      </c>
      <c r="AH64" s="156">
        <v>394527</v>
      </c>
      <c r="AI64" s="156">
        <v>9276735</v>
      </c>
      <c r="AJ64" s="3"/>
      <c r="AK64" s="4"/>
    </row>
    <row r="65" spans="1:37">
      <c r="A65" s="227">
        <v>5</v>
      </c>
      <c r="B65" s="228" t="s">
        <v>303</v>
      </c>
      <c r="C65" s="228">
        <v>43913015201</v>
      </c>
      <c r="D65" s="228" t="s">
        <v>344</v>
      </c>
      <c r="E65" s="228" t="s">
        <v>345</v>
      </c>
      <c r="F65" s="228" t="s">
        <v>318</v>
      </c>
      <c r="G65" s="228" t="s">
        <v>318</v>
      </c>
      <c r="H65" s="228" t="s">
        <v>318</v>
      </c>
      <c r="I65" s="228" t="s">
        <v>318</v>
      </c>
      <c r="J65" s="229">
        <v>44565</v>
      </c>
      <c r="K65" s="156">
        <v>679529</v>
      </c>
      <c r="L65" s="156">
        <v>679529</v>
      </c>
      <c r="M65" s="156">
        <v>677096</v>
      </c>
      <c r="N65" s="156">
        <v>0</v>
      </c>
      <c r="O65" s="156">
        <v>0</v>
      </c>
      <c r="P65" s="156">
        <v>677187</v>
      </c>
      <c r="Q65" s="156">
        <v>0</v>
      </c>
      <c r="R65" s="156">
        <v>0</v>
      </c>
      <c r="S65" s="156">
        <v>0</v>
      </c>
      <c r="T65" s="156">
        <v>0</v>
      </c>
      <c r="U65" s="156">
        <v>0</v>
      </c>
      <c r="V65" s="156">
        <v>0</v>
      </c>
      <c r="W65" s="156">
        <v>0</v>
      </c>
      <c r="X65" s="156">
        <v>0</v>
      </c>
      <c r="Y65" s="156">
        <v>0</v>
      </c>
      <c r="Z65" s="156">
        <v>0</v>
      </c>
      <c r="AA65" s="156">
        <v>0</v>
      </c>
      <c r="AB65" s="156">
        <v>0</v>
      </c>
      <c r="AC65" s="156">
        <v>0</v>
      </c>
      <c r="AD65" s="156">
        <v>0</v>
      </c>
      <c r="AE65" s="156">
        <v>0</v>
      </c>
      <c r="AF65" s="156">
        <v>677096</v>
      </c>
      <c r="AG65" s="156">
        <v>677187</v>
      </c>
      <c r="AH65" s="156">
        <v>92</v>
      </c>
      <c r="AI65" s="156">
        <v>681571</v>
      </c>
      <c r="AJ65" s="3"/>
      <c r="AK65" s="4"/>
    </row>
    <row r="66" spans="1:37">
      <c r="A66" s="227">
        <v>5</v>
      </c>
      <c r="B66" s="228" t="s">
        <v>247</v>
      </c>
      <c r="C66" s="228">
        <v>40714345201</v>
      </c>
      <c r="D66" s="228" t="s">
        <v>377</v>
      </c>
      <c r="E66" s="228" t="s">
        <v>378</v>
      </c>
      <c r="F66" s="228" t="s">
        <v>318</v>
      </c>
      <c r="G66" s="228" t="s">
        <v>318</v>
      </c>
      <c r="H66" s="228" t="s">
        <v>318</v>
      </c>
      <c r="I66" s="228" t="s">
        <v>318</v>
      </c>
      <c r="J66" s="229">
        <v>42529</v>
      </c>
      <c r="K66" s="156">
        <v>75824482</v>
      </c>
      <c r="L66" s="156">
        <v>86884143</v>
      </c>
      <c r="M66" s="156">
        <v>89837352</v>
      </c>
      <c r="N66" s="156">
        <v>10910760.93</v>
      </c>
      <c r="O66" s="156">
        <v>0</v>
      </c>
      <c r="P66" s="156">
        <v>90653074</v>
      </c>
      <c r="Q66" s="156">
        <v>0</v>
      </c>
      <c r="R66" s="156">
        <v>0</v>
      </c>
      <c r="S66" s="156">
        <v>0</v>
      </c>
      <c r="T66" s="156">
        <v>0</v>
      </c>
      <c r="U66" s="156">
        <v>0</v>
      </c>
      <c r="V66" s="156">
        <v>0</v>
      </c>
      <c r="W66" s="156">
        <v>0</v>
      </c>
      <c r="X66" s="156">
        <v>0</v>
      </c>
      <c r="Y66" s="156">
        <v>0</v>
      </c>
      <c r="Z66" s="156">
        <v>0</v>
      </c>
      <c r="AA66" s="156">
        <v>0</v>
      </c>
      <c r="AB66" s="156">
        <v>0</v>
      </c>
      <c r="AC66" s="156">
        <v>0</v>
      </c>
      <c r="AD66" s="156">
        <v>0</v>
      </c>
      <c r="AE66" s="156">
        <v>0</v>
      </c>
      <c r="AF66" s="156">
        <v>89837352</v>
      </c>
      <c r="AG66" s="156">
        <v>90653074</v>
      </c>
      <c r="AH66" s="156">
        <v>815723</v>
      </c>
      <c r="AI66" s="156">
        <v>88197362</v>
      </c>
      <c r="AJ66" s="3" t="s">
        <v>425</v>
      </c>
      <c r="AK66" s="4" t="s">
        <v>426</v>
      </c>
    </row>
    <row r="67" spans="1:37">
      <c r="A67" s="227">
        <v>5</v>
      </c>
      <c r="B67" s="228" t="s">
        <v>249</v>
      </c>
      <c r="C67" s="228">
        <v>44381515201</v>
      </c>
      <c r="D67" s="228" t="s">
        <v>359</v>
      </c>
      <c r="E67" s="228" t="s">
        <v>360</v>
      </c>
      <c r="F67" s="228" t="s">
        <v>318</v>
      </c>
      <c r="G67" s="228" t="s">
        <v>318</v>
      </c>
      <c r="H67" s="228" t="s">
        <v>318</v>
      </c>
      <c r="I67" s="228" t="s">
        <v>318</v>
      </c>
      <c r="J67" s="229">
        <v>44496</v>
      </c>
      <c r="K67" s="156">
        <v>7387943</v>
      </c>
      <c r="L67" s="156">
        <v>7578305</v>
      </c>
      <c r="M67" s="156">
        <v>6929112</v>
      </c>
      <c r="N67" s="156">
        <v>190361.43</v>
      </c>
      <c r="O67" s="156">
        <v>0</v>
      </c>
      <c r="P67" s="156">
        <v>7646110</v>
      </c>
      <c r="Q67" s="156">
        <v>0</v>
      </c>
      <c r="R67" s="156">
        <v>0</v>
      </c>
      <c r="S67" s="156">
        <v>0</v>
      </c>
      <c r="T67" s="156">
        <v>0</v>
      </c>
      <c r="U67" s="156">
        <v>0</v>
      </c>
      <c r="V67" s="156">
        <v>0</v>
      </c>
      <c r="W67" s="156">
        <v>0</v>
      </c>
      <c r="X67" s="156">
        <v>0</v>
      </c>
      <c r="Y67" s="156">
        <v>0</v>
      </c>
      <c r="Z67" s="156">
        <v>0</v>
      </c>
      <c r="AA67" s="156">
        <v>0</v>
      </c>
      <c r="AB67" s="156">
        <v>0</v>
      </c>
      <c r="AC67" s="156">
        <v>0</v>
      </c>
      <c r="AD67" s="156">
        <v>0</v>
      </c>
      <c r="AE67" s="156">
        <v>0</v>
      </c>
      <c r="AF67" s="156">
        <v>6929112</v>
      </c>
      <c r="AG67" s="156">
        <v>7646110</v>
      </c>
      <c r="AH67" s="156">
        <v>716998</v>
      </c>
      <c r="AI67" s="156">
        <v>8754090</v>
      </c>
      <c r="AJ67" s="3"/>
      <c r="AK67" s="4"/>
    </row>
    <row r="68" spans="1:37">
      <c r="A68" s="227">
        <v>5</v>
      </c>
      <c r="B68" s="228" t="s">
        <v>251</v>
      </c>
      <c r="C68" s="228">
        <v>44290915201</v>
      </c>
      <c r="D68" s="228" t="s">
        <v>427</v>
      </c>
      <c r="E68" s="228" t="s">
        <v>428</v>
      </c>
      <c r="F68" s="228" t="s">
        <v>318</v>
      </c>
      <c r="G68" s="228" t="s">
        <v>318</v>
      </c>
      <c r="H68" s="228" t="s">
        <v>318</v>
      </c>
      <c r="I68" s="228" t="s">
        <v>318</v>
      </c>
      <c r="J68" s="229">
        <v>44538</v>
      </c>
      <c r="K68" s="156">
        <v>9861239</v>
      </c>
      <c r="L68" s="156">
        <v>9880239</v>
      </c>
      <c r="M68" s="156">
        <v>9803603</v>
      </c>
      <c r="N68" s="156">
        <v>18999.77</v>
      </c>
      <c r="O68" s="156">
        <v>0</v>
      </c>
      <c r="P68" s="156">
        <v>10869062</v>
      </c>
      <c r="Q68" s="156">
        <v>0</v>
      </c>
      <c r="R68" s="156">
        <v>0</v>
      </c>
      <c r="S68" s="156">
        <v>0</v>
      </c>
      <c r="T68" s="156">
        <v>0</v>
      </c>
      <c r="U68" s="156">
        <v>0</v>
      </c>
      <c r="V68" s="156">
        <v>0</v>
      </c>
      <c r="W68" s="156">
        <v>0</v>
      </c>
      <c r="X68" s="156">
        <v>0</v>
      </c>
      <c r="Y68" s="156">
        <v>0</v>
      </c>
      <c r="Z68" s="156">
        <v>0</v>
      </c>
      <c r="AA68" s="156">
        <v>0</v>
      </c>
      <c r="AB68" s="156">
        <v>0</v>
      </c>
      <c r="AC68" s="156">
        <v>0</v>
      </c>
      <c r="AD68" s="156">
        <v>0</v>
      </c>
      <c r="AE68" s="156">
        <v>0</v>
      </c>
      <c r="AF68" s="156">
        <v>9803603</v>
      </c>
      <c r="AG68" s="156">
        <v>10869062</v>
      </c>
      <c r="AH68" s="156">
        <v>1065459</v>
      </c>
      <c r="AI68" s="156">
        <v>13653416</v>
      </c>
      <c r="AJ68" s="3"/>
      <c r="AK68" s="4"/>
    </row>
    <row r="69" spans="1:37">
      <c r="A69" s="227">
        <v>6</v>
      </c>
      <c r="B69" s="228" t="s">
        <v>429</v>
      </c>
      <c r="C69" s="228">
        <v>44480525201</v>
      </c>
      <c r="D69" s="228" t="s">
        <v>430</v>
      </c>
      <c r="E69" s="228" t="s">
        <v>431</v>
      </c>
      <c r="F69" s="228" t="s">
        <v>318</v>
      </c>
      <c r="G69" s="228" t="s">
        <v>318</v>
      </c>
      <c r="H69" s="228" t="s">
        <v>318</v>
      </c>
      <c r="I69" s="228" t="s">
        <v>318</v>
      </c>
      <c r="J69" s="229">
        <v>44770</v>
      </c>
      <c r="K69" s="156">
        <v>797552</v>
      </c>
      <c r="L69" s="156">
        <v>797552</v>
      </c>
      <c r="M69" s="156">
        <v>706126</v>
      </c>
      <c r="N69" s="156">
        <v>0</v>
      </c>
      <c r="O69" s="156">
        <v>0</v>
      </c>
      <c r="P69" s="156">
        <v>706126</v>
      </c>
      <c r="Q69" s="156">
        <v>0</v>
      </c>
      <c r="R69" s="156">
        <v>0</v>
      </c>
      <c r="S69" s="156">
        <v>0</v>
      </c>
      <c r="T69" s="156">
        <v>0</v>
      </c>
      <c r="U69" s="156">
        <v>0</v>
      </c>
      <c r="V69" s="156">
        <v>0</v>
      </c>
      <c r="W69" s="156">
        <v>0</v>
      </c>
      <c r="X69" s="156">
        <v>0</v>
      </c>
      <c r="Y69" s="156">
        <v>0</v>
      </c>
      <c r="Z69" s="156">
        <v>0</v>
      </c>
      <c r="AA69" s="156">
        <v>0</v>
      </c>
      <c r="AB69" s="156">
        <v>0</v>
      </c>
      <c r="AC69" s="156">
        <v>0</v>
      </c>
      <c r="AD69" s="156">
        <v>0</v>
      </c>
      <c r="AE69" s="156">
        <v>0</v>
      </c>
      <c r="AF69" s="156">
        <v>706126</v>
      </c>
      <c r="AG69" s="156">
        <v>706126</v>
      </c>
      <c r="AH69" s="156">
        <v>0</v>
      </c>
      <c r="AI69" s="156">
        <v>1509364</v>
      </c>
      <c r="AJ69" s="3"/>
      <c r="AK69" s="4"/>
    </row>
    <row r="70" spans="1:37">
      <c r="A70" s="227">
        <v>6</v>
      </c>
      <c r="B70" s="228" t="s">
        <v>253</v>
      </c>
      <c r="C70" s="228">
        <v>44445015201</v>
      </c>
      <c r="D70" s="228" t="s">
        <v>432</v>
      </c>
      <c r="E70" s="228" t="s">
        <v>433</v>
      </c>
      <c r="F70" s="228" t="s">
        <v>318</v>
      </c>
      <c r="G70" s="228" t="s">
        <v>318</v>
      </c>
      <c r="H70" s="228" t="s">
        <v>318</v>
      </c>
      <c r="I70" s="228" t="s">
        <v>318</v>
      </c>
      <c r="J70" s="229">
        <v>44707</v>
      </c>
      <c r="K70" s="156">
        <v>2697327</v>
      </c>
      <c r="L70" s="156">
        <v>2771657</v>
      </c>
      <c r="M70" s="156">
        <v>2731695</v>
      </c>
      <c r="N70" s="156">
        <v>74329.48</v>
      </c>
      <c r="O70" s="156">
        <v>180000</v>
      </c>
      <c r="P70" s="156">
        <v>2718704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v>180000</v>
      </c>
      <c r="Y70" s="156">
        <v>0</v>
      </c>
      <c r="Z70" s="156">
        <v>0</v>
      </c>
      <c r="AA70" s="156">
        <v>0</v>
      </c>
      <c r="AB70" s="156">
        <v>0</v>
      </c>
      <c r="AC70" s="156">
        <v>0</v>
      </c>
      <c r="AD70" s="156">
        <v>180000</v>
      </c>
      <c r="AE70" s="156">
        <v>180000</v>
      </c>
      <c r="AF70" s="156">
        <v>2911695</v>
      </c>
      <c r="AG70" s="156">
        <v>2718704</v>
      </c>
      <c r="AH70" s="156">
        <v>-192991</v>
      </c>
      <c r="AI70" s="156">
        <v>2883318</v>
      </c>
      <c r="AJ70" s="3" t="s">
        <v>434</v>
      </c>
      <c r="AK70" s="4" t="s">
        <v>435</v>
      </c>
    </row>
    <row r="71" spans="1:37">
      <c r="A71" s="227">
        <v>6</v>
      </c>
      <c r="B71" s="228" t="s">
        <v>314</v>
      </c>
      <c r="C71" s="228">
        <v>44196815201</v>
      </c>
      <c r="D71" s="228" t="s">
        <v>436</v>
      </c>
      <c r="E71" s="228" t="s">
        <v>437</v>
      </c>
      <c r="F71" s="228" t="s">
        <v>318</v>
      </c>
      <c r="G71" s="228" t="s">
        <v>318</v>
      </c>
      <c r="H71" s="228" t="s">
        <v>318</v>
      </c>
      <c r="I71" s="228" t="s">
        <v>318</v>
      </c>
      <c r="J71" s="229">
        <v>44434</v>
      </c>
      <c r="K71" s="156">
        <v>757063</v>
      </c>
      <c r="L71" s="156">
        <v>757063</v>
      </c>
      <c r="M71" s="156">
        <v>654819</v>
      </c>
      <c r="N71" s="156">
        <v>0</v>
      </c>
      <c r="O71" s="156">
        <v>0</v>
      </c>
      <c r="P71" s="156">
        <v>654819</v>
      </c>
      <c r="Q71" s="156">
        <v>0</v>
      </c>
      <c r="R71" s="156">
        <v>0</v>
      </c>
      <c r="S71" s="156">
        <v>0</v>
      </c>
      <c r="T71" s="156">
        <v>0</v>
      </c>
      <c r="U71" s="156">
        <v>0</v>
      </c>
      <c r="V71" s="156">
        <v>0</v>
      </c>
      <c r="W71" s="156">
        <v>0</v>
      </c>
      <c r="X71" s="156">
        <v>0</v>
      </c>
      <c r="Y71" s="156">
        <v>0</v>
      </c>
      <c r="Z71" s="156">
        <v>0</v>
      </c>
      <c r="AA71" s="156">
        <v>0</v>
      </c>
      <c r="AB71" s="156">
        <v>0</v>
      </c>
      <c r="AC71" s="156">
        <v>0</v>
      </c>
      <c r="AD71" s="156">
        <v>0</v>
      </c>
      <c r="AE71" s="156">
        <v>0</v>
      </c>
      <c r="AF71" s="156">
        <v>654819</v>
      </c>
      <c r="AG71" s="156">
        <v>654819</v>
      </c>
      <c r="AH71" s="156">
        <v>0</v>
      </c>
      <c r="AI71" s="156">
        <v>1042436</v>
      </c>
      <c r="AJ71" s="3"/>
      <c r="AK71" s="4"/>
    </row>
    <row r="72" spans="1:37">
      <c r="A72" s="227">
        <v>6</v>
      </c>
      <c r="B72" s="228" t="s">
        <v>255</v>
      </c>
      <c r="C72" s="228">
        <v>42918635201</v>
      </c>
      <c r="D72" s="228" t="s">
        <v>398</v>
      </c>
      <c r="E72" s="228" t="s">
        <v>399</v>
      </c>
      <c r="F72" s="228" t="s">
        <v>318</v>
      </c>
      <c r="G72" s="228" t="s">
        <v>318</v>
      </c>
      <c r="H72" s="228" t="s">
        <v>318</v>
      </c>
      <c r="I72" s="228" t="s">
        <v>318</v>
      </c>
      <c r="J72" s="229">
        <v>44538</v>
      </c>
      <c r="K72" s="156">
        <v>2919079</v>
      </c>
      <c r="L72" s="156">
        <v>2940250</v>
      </c>
      <c r="M72" s="156">
        <v>2881342</v>
      </c>
      <c r="N72" s="156">
        <v>21170.5</v>
      </c>
      <c r="O72" s="156">
        <v>210000</v>
      </c>
      <c r="P72" s="156">
        <v>2944862</v>
      </c>
      <c r="Q72" s="156">
        <v>0</v>
      </c>
      <c r="R72" s="156">
        <v>0</v>
      </c>
      <c r="S72" s="156">
        <v>0</v>
      </c>
      <c r="T72" s="156">
        <v>0</v>
      </c>
      <c r="U72" s="156">
        <v>0</v>
      </c>
      <c r="V72" s="156">
        <v>0</v>
      </c>
      <c r="W72" s="156">
        <v>0</v>
      </c>
      <c r="X72" s="156">
        <v>210000</v>
      </c>
      <c r="Y72" s="156">
        <v>0</v>
      </c>
      <c r="Z72" s="156">
        <v>0</v>
      </c>
      <c r="AA72" s="156">
        <v>0</v>
      </c>
      <c r="AB72" s="156">
        <v>0</v>
      </c>
      <c r="AC72" s="156">
        <v>0</v>
      </c>
      <c r="AD72" s="156">
        <v>210000</v>
      </c>
      <c r="AE72" s="156">
        <v>210000</v>
      </c>
      <c r="AF72" s="156">
        <v>3091342</v>
      </c>
      <c r="AG72" s="156">
        <v>2944862</v>
      </c>
      <c r="AH72" s="156">
        <v>-146480</v>
      </c>
      <c r="AI72" s="156">
        <v>3061117</v>
      </c>
      <c r="AJ72" s="3" t="s">
        <v>438</v>
      </c>
      <c r="AK72" s="4" t="s">
        <v>439</v>
      </c>
    </row>
    <row r="73" spans="1:37" ht="24">
      <c r="A73" s="227">
        <v>6</v>
      </c>
      <c r="B73" s="228" t="s">
        <v>305</v>
      </c>
      <c r="C73" s="228">
        <v>43476835201</v>
      </c>
      <c r="D73" s="228" t="s">
        <v>440</v>
      </c>
      <c r="E73" s="228" t="s">
        <v>441</v>
      </c>
      <c r="F73" s="228" t="s">
        <v>318</v>
      </c>
      <c r="G73" s="228" t="s">
        <v>318</v>
      </c>
      <c r="H73" s="228" t="s">
        <v>318</v>
      </c>
      <c r="I73" s="228" t="s">
        <v>318</v>
      </c>
      <c r="J73" s="229">
        <v>44587</v>
      </c>
      <c r="K73" s="156">
        <v>3487287</v>
      </c>
      <c r="L73" s="156">
        <v>3497187</v>
      </c>
      <c r="M73" s="156">
        <v>3509376</v>
      </c>
      <c r="N73" s="156">
        <v>9900</v>
      </c>
      <c r="O73" s="156">
        <v>180000</v>
      </c>
      <c r="P73" s="156">
        <v>3539751</v>
      </c>
      <c r="Q73" s="156">
        <v>0</v>
      </c>
      <c r="R73" s="156">
        <v>0</v>
      </c>
      <c r="S73" s="156">
        <v>0</v>
      </c>
      <c r="T73" s="156">
        <v>0</v>
      </c>
      <c r="U73" s="156">
        <v>0</v>
      </c>
      <c r="V73" s="156">
        <v>0</v>
      </c>
      <c r="W73" s="156">
        <v>0</v>
      </c>
      <c r="X73" s="156">
        <v>180000</v>
      </c>
      <c r="Y73" s="156">
        <v>0</v>
      </c>
      <c r="Z73" s="156">
        <v>0</v>
      </c>
      <c r="AA73" s="156">
        <v>0</v>
      </c>
      <c r="AB73" s="156">
        <v>0</v>
      </c>
      <c r="AC73" s="156">
        <v>0</v>
      </c>
      <c r="AD73" s="156">
        <v>180000</v>
      </c>
      <c r="AE73" s="156">
        <v>180000</v>
      </c>
      <c r="AF73" s="156">
        <v>3689376</v>
      </c>
      <c r="AG73" s="156">
        <v>3539751</v>
      </c>
      <c r="AH73" s="156">
        <v>-149625</v>
      </c>
      <c r="AI73" s="156">
        <v>3568828</v>
      </c>
      <c r="AJ73" s="3" t="s">
        <v>442</v>
      </c>
      <c r="AK73" s="4" t="s">
        <v>443</v>
      </c>
    </row>
    <row r="74" spans="1:37">
      <c r="A74" s="227">
        <v>7</v>
      </c>
      <c r="B74" s="228" t="s">
        <v>257</v>
      </c>
      <c r="C74" s="228">
        <v>44822115201</v>
      </c>
      <c r="D74" s="228" t="s">
        <v>444</v>
      </c>
      <c r="E74" s="228" t="s">
        <v>445</v>
      </c>
      <c r="F74" s="228" t="s">
        <v>318</v>
      </c>
      <c r="G74" s="228" t="s">
        <v>318</v>
      </c>
      <c r="H74" s="228" t="s">
        <v>318</v>
      </c>
      <c r="I74" s="228" t="s">
        <v>318</v>
      </c>
      <c r="J74" s="229">
        <v>44573</v>
      </c>
      <c r="K74" s="156">
        <v>679686</v>
      </c>
      <c r="L74" s="156">
        <v>695950</v>
      </c>
      <c r="M74" s="156">
        <v>640611</v>
      </c>
      <c r="N74" s="156">
        <v>16263.93</v>
      </c>
      <c r="O74" s="156">
        <v>0</v>
      </c>
      <c r="P74" s="156">
        <v>640611</v>
      </c>
      <c r="Q74" s="156">
        <v>0</v>
      </c>
      <c r="R74" s="156">
        <v>0</v>
      </c>
      <c r="S74" s="156">
        <v>0</v>
      </c>
      <c r="T74" s="156">
        <v>0</v>
      </c>
      <c r="U74" s="156">
        <v>0</v>
      </c>
      <c r="V74" s="156">
        <v>0</v>
      </c>
      <c r="W74" s="156">
        <v>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v>0</v>
      </c>
      <c r="AD74" s="156">
        <v>0</v>
      </c>
      <c r="AE74" s="156">
        <v>0</v>
      </c>
      <c r="AF74" s="156">
        <v>640611</v>
      </c>
      <c r="AG74" s="156">
        <v>640611</v>
      </c>
      <c r="AH74" s="156">
        <v>0</v>
      </c>
      <c r="AI74" s="156">
        <v>644500</v>
      </c>
      <c r="AJ74" s="3"/>
      <c r="AK74" s="4"/>
    </row>
    <row r="75" spans="1:37">
      <c r="A75" s="227">
        <v>7</v>
      </c>
      <c r="B75" s="228" t="s">
        <v>259</v>
      </c>
      <c r="C75" s="228">
        <v>44025115201</v>
      </c>
      <c r="D75" s="228" t="s">
        <v>316</v>
      </c>
      <c r="E75" s="228" t="s">
        <v>317</v>
      </c>
      <c r="F75" s="228" t="s">
        <v>318</v>
      </c>
      <c r="G75" s="228" t="s">
        <v>318</v>
      </c>
      <c r="H75" s="228" t="s">
        <v>318</v>
      </c>
      <c r="I75" s="228" t="s">
        <v>318</v>
      </c>
      <c r="J75" s="229">
        <v>44538</v>
      </c>
      <c r="K75" s="156">
        <v>6430299</v>
      </c>
      <c r="L75" s="156">
        <v>6566839</v>
      </c>
      <c r="M75" s="156">
        <v>6774752</v>
      </c>
      <c r="N75" s="156">
        <v>136540.44</v>
      </c>
      <c r="O75" s="156">
        <v>0</v>
      </c>
      <c r="P75" s="156">
        <v>7326407</v>
      </c>
      <c r="Q75" s="156">
        <v>0</v>
      </c>
      <c r="R75" s="156">
        <v>0</v>
      </c>
      <c r="S75" s="156">
        <v>0</v>
      </c>
      <c r="T75" s="156">
        <v>0</v>
      </c>
      <c r="U75" s="156">
        <v>0</v>
      </c>
      <c r="V75" s="156">
        <v>0</v>
      </c>
      <c r="W75" s="156">
        <v>0</v>
      </c>
      <c r="X75" s="156">
        <v>0</v>
      </c>
      <c r="Y75" s="156">
        <v>0</v>
      </c>
      <c r="Z75" s="156">
        <v>0</v>
      </c>
      <c r="AA75" s="156">
        <v>0</v>
      </c>
      <c r="AB75" s="156">
        <v>0</v>
      </c>
      <c r="AC75" s="156">
        <v>0</v>
      </c>
      <c r="AD75" s="156">
        <v>0</v>
      </c>
      <c r="AE75" s="156">
        <v>0</v>
      </c>
      <c r="AF75" s="156">
        <v>6774752</v>
      </c>
      <c r="AG75" s="156">
        <v>7326407</v>
      </c>
      <c r="AH75" s="156">
        <v>551655</v>
      </c>
      <c r="AI75" s="156">
        <v>8690700</v>
      </c>
      <c r="AJ75" s="3"/>
      <c r="AK75" s="4"/>
    </row>
    <row r="76" spans="1:37">
      <c r="A76" s="227">
        <v>7</v>
      </c>
      <c r="B76" s="228" t="s">
        <v>446</v>
      </c>
      <c r="C76" s="228">
        <v>44166515201</v>
      </c>
      <c r="D76" s="228" t="s">
        <v>336</v>
      </c>
      <c r="E76" s="228" t="s">
        <v>337</v>
      </c>
      <c r="F76" s="228" t="s">
        <v>318</v>
      </c>
      <c r="G76" s="228" t="s">
        <v>318</v>
      </c>
      <c r="H76" s="228" t="s">
        <v>318</v>
      </c>
      <c r="I76" s="228" t="s">
        <v>318</v>
      </c>
      <c r="J76" s="229">
        <v>44601</v>
      </c>
      <c r="K76" s="156">
        <v>3049631</v>
      </c>
      <c r="L76" s="156">
        <v>3049631</v>
      </c>
      <c r="M76" s="156">
        <v>3013462</v>
      </c>
      <c r="N76" s="156">
        <v>0</v>
      </c>
      <c r="O76" s="156">
        <v>0</v>
      </c>
      <c r="P76" s="156">
        <v>3013181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0</v>
      </c>
      <c r="W76" s="156">
        <v>0</v>
      </c>
      <c r="X76" s="156">
        <v>0</v>
      </c>
      <c r="Y76" s="156">
        <v>0</v>
      </c>
      <c r="Z76" s="156">
        <v>0</v>
      </c>
      <c r="AA76" s="156">
        <v>0</v>
      </c>
      <c r="AB76" s="156">
        <v>0</v>
      </c>
      <c r="AC76" s="156">
        <v>0</v>
      </c>
      <c r="AD76" s="156">
        <v>0</v>
      </c>
      <c r="AE76" s="156">
        <v>0</v>
      </c>
      <c r="AF76" s="156">
        <v>3013462</v>
      </c>
      <c r="AG76" s="156">
        <v>3013181</v>
      </c>
      <c r="AH76" s="156">
        <v>-281</v>
      </c>
      <c r="AI76" s="156">
        <v>2409700</v>
      </c>
      <c r="AJ76" s="3"/>
      <c r="AK76" s="4"/>
    </row>
    <row r="77" spans="1:37">
      <c r="A77" s="227">
        <v>7</v>
      </c>
      <c r="B77" s="228" t="s">
        <v>261</v>
      </c>
      <c r="C77" s="228">
        <v>43258435201</v>
      </c>
      <c r="D77" s="228" t="s">
        <v>447</v>
      </c>
      <c r="E77" s="228" t="s">
        <v>448</v>
      </c>
      <c r="F77" s="228" t="s">
        <v>318</v>
      </c>
      <c r="G77" s="228" t="s">
        <v>318</v>
      </c>
      <c r="H77" s="228" t="s">
        <v>318</v>
      </c>
      <c r="I77" s="228" t="s">
        <v>318</v>
      </c>
      <c r="J77" s="229">
        <v>43523</v>
      </c>
      <c r="K77" s="156">
        <v>9277781</v>
      </c>
      <c r="L77" s="156">
        <v>9481539</v>
      </c>
      <c r="M77" s="156">
        <v>10184938</v>
      </c>
      <c r="N77" s="156">
        <v>203758.52</v>
      </c>
      <c r="O77" s="156">
        <v>251742</v>
      </c>
      <c r="P77" s="156">
        <v>10145611</v>
      </c>
      <c r="Q77" s="156">
        <v>-48258</v>
      </c>
      <c r="R77" s="156">
        <v>0</v>
      </c>
      <c r="S77" s="156">
        <v>0</v>
      </c>
      <c r="T77" s="156">
        <v>0</v>
      </c>
      <c r="U77" s="156">
        <v>0</v>
      </c>
      <c r="V77" s="156">
        <v>0</v>
      </c>
      <c r="W77" s="156">
        <v>-48258</v>
      </c>
      <c r="X77" s="156">
        <v>300000</v>
      </c>
      <c r="Y77" s="156">
        <v>0</v>
      </c>
      <c r="Z77" s="156">
        <v>0</v>
      </c>
      <c r="AA77" s="156">
        <v>0</v>
      </c>
      <c r="AB77" s="156">
        <v>0</v>
      </c>
      <c r="AC77" s="156">
        <v>0</v>
      </c>
      <c r="AD77" s="156">
        <v>300000</v>
      </c>
      <c r="AE77" s="156">
        <v>251742</v>
      </c>
      <c r="AF77" s="156">
        <v>10436680</v>
      </c>
      <c r="AG77" s="156">
        <v>10145611</v>
      </c>
      <c r="AH77" s="156">
        <v>-291069</v>
      </c>
      <c r="AI77" s="156">
        <v>9500000</v>
      </c>
      <c r="AJ77" s="3" t="s">
        <v>402</v>
      </c>
      <c r="AK77" s="4" t="s">
        <v>403</v>
      </c>
    </row>
    <row r="78" spans="1:37">
      <c r="A78" s="227">
        <v>7</v>
      </c>
      <c r="B78" s="228" t="s">
        <v>307</v>
      </c>
      <c r="C78" s="228">
        <v>43982985201</v>
      </c>
      <c r="D78" s="228" t="s">
        <v>334</v>
      </c>
      <c r="E78" s="228" t="s">
        <v>335</v>
      </c>
      <c r="F78" s="228" t="s">
        <v>318</v>
      </c>
      <c r="G78" s="228" t="s">
        <v>318</v>
      </c>
      <c r="H78" s="228" t="s">
        <v>318</v>
      </c>
      <c r="I78" s="228" t="s">
        <v>318</v>
      </c>
      <c r="J78" s="229">
        <v>43950</v>
      </c>
      <c r="K78" s="156">
        <v>698558</v>
      </c>
      <c r="L78" s="156">
        <v>698558</v>
      </c>
      <c r="M78" s="156">
        <v>557380</v>
      </c>
      <c r="N78" s="156">
        <v>0</v>
      </c>
      <c r="O78" s="156">
        <v>-158860</v>
      </c>
      <c r="P78" s="156">
        <v>531562</v>
      </c>
      <c r="Q78" s="156">
        <v>-158860</v>
      </c>
      <c r="R78" s="156">
        <v>0</v>
      </c>
      <c r="S78" s="156">
        <v>0</v>
      </c>
      <c r="T78" s="156">
        <v>0</v>
      </c>
      <c r="U78" s="156">
        <v>0</v>
      </c>
      <c r="V78" s="156">
        <v>0</v>
      </c>
      <c r="W78" s="156">
        <v>-158860</v>
      </c>
      <c r="X78" s="156">
        <v>0</v>
      </c>
      <c r="Y78" s="156">
        <v>0</v>
      </c>
      <c r="Z78" s="156">
        <v>0</v>
      </c>
      <c r="AA78" s="156">
        <v>0</v>
      </c>
      <c r="AB78" s="156">
        <v>0</v>
      </c>
      <c r="AC78" s="156">
        <v>0</v>
      </c>
      <c r="AD78" s="156">
        <v>0</v>
      </c>
      <c r="AE78" s="156">
        <v>-158860</v>
      </c>
      <c r="AF78" s="156">
        <v>398520</v>
      </c>
      <c r="AG78" s="156">
        <v>531562</v>
      </c>
      <c r="AH78" s="156">
        <v>133042</v>
      </c>
      <c r="AI78" s="156">
        <v>691075</v>
      </c>
      <c r="AJ78" s="3"/>
      <c r="AK78" s="4"/>
    </row>
    <row r="79" spans="1:37">
      <c r="A79" s="227">
        <v>7</v>
      </c>
      <c r="B79" s="228" t="s">
        <v>263</v>
      </c>
      <c r="C79" s="228">
        <v>44138615201</v>
      </c>
      <c r="D79" s="228" t="s">
        <v>348</v>
      </c>
      <c r="E79" s="228" t="s">
        <v>349</v>
      </c>
      <c r="F79" s="228" t="s">
        <v>318</v>
      </c>
      <c r="G79" s="228" t="s">
        <v>318</v>
      </c>
      <c r="H79" s="228" t="s">
        <v>318</v>
      </c>
      <c r="I79" s="228" t="s">
        <v>318</v>
      </c>
      <c r="J79" s="229">
        <v>44223</v>
      </c>
      <c r="K79" s="156">
        <v>9161461</v>
      </c>
      <c r="L79" s="156">
        <v>9416662</v>
      </c>
      <c r="M79" s="156">
        <v>9425645</v>
      </c>
      <c r="N79" s="156">
        <v>255200.4</v>
      </c>
      <c r="O79" s="156">
        <v>0</v>
      </c>
      <c r="P79" s="156">
        <v>9775049</v>
      </c>
      <c r="Q79" s="156">
        <v>0</v>
      </c>
      <c r="R79" s="156">
        <v>0</v>
      </c>
      <c r="S79" s="156">
        <v>0</v>
      </c>
      <c r="T79" s="156">
        <v>0</v>
      </c>
      <c r="U79" s="156">
        <v>0</v>
      </c>
      <c r="V79" s="156">
        <v>0</v>
      </c>
      <c r="W79" s="156">
        <v>0</v>
      </c>
      <c r="X79" s="156">
        <v>0</v>
      </c>
      <c r="Y79" s="156">
        <v>0</v>
      </c>
      <c r="Z79" s="156">
        <v>0</v>
      </c>
      <c r="AA79" s="156">
        <v>0</v>
      </c>
      <c r="AB79" s="156">
        <v>0</v>
      </c>
      <c r="AC79" s="156">
        <v>0</v>
      </c>
      <c r="AD79" s="156">
        <v>0</v>
      </c>
      <c r="AE79" s="156">
        <v>0</v>
      </c>
      <c r="AF79" s="156">
        <v>9425645</v>
      </c>
      <c r="AG79" s="156">
        <v>9775049</v>
      </c>
      <c r="AH79" s="156">
        <v>349405</v>
      </c>
      <c r="AI79" s="156">
        <v>9040000</v>
      </c>
      <c r="AJ79" s="3"/>
      <c r="AK79" s="4"/>
    </row>
    <row r="80" spans="1:37">
      <c r="A80" s="227">
        <v>7</v>
      </c>
      <c r="B80" s="228" t="s">
        <v>449</v>
      </c>
      <c r="C80" s="228">
        <v>44332015201</v>
      </c>
      <c r="D80" s="228" t="s">
        <v>336</v>
      </c>
      <c r="E80" s="228" t="s">
        <v>337</v>
      </c>
      <c r="F80" s="228" t="s">
        <v>318</v>
      </c>
      <c r="G80" s="228" t="s">
        <v>318</v>
      </c>
      <c r="H80" s="228" t="s">
        <v>318</v>
      </c>
      <c r="I80" s="228" t="s">
        <v>318</v>
      </c>
      <c r="J80" s="229">
        <v>44706</v>
      </c>
      <c r="K80" s="156">
        <v>1340863</v>
      </c>
      <c r="L80" s="156">
        <v>1340863</v>
      </c>
      <c r="M80" s="156">
        <v>1268582</v>
      </c>
      <c r="N80" s="156">
        <v>0</v>
      </c>
      <c r="O80" s="156">
        <v>-12000</v>
      </c>
      <c r="P80" s="156">
        <v>1256582</v>
      </c>
      <c r="Q80" s="156">
        <v>0</v>
      </c>
      <c r="R80" s="156">
        <v>0</v>
      </c>
      <c r="S80" s="156">
        <v>0</v>
      </c>
      <c r="T80" s="156">
        <v>0</v>
      </c>
      <c r="U80" s="156">
        <v>0</v>
      </c>
      <c r="V80" s="156">
        <v>0</v>
      </c>
      <c r="W80" s="156">
        <v>0</v>
      </c>
      <c r="X80" s="156">
        <v>-12000</v>
      </c>
      <c r="Y80" s="156">
        <v>0</v>
      </c>
      <c r="Z80" s="156">
        <v>0</v>
      </c>
      <c r="AA80" s="156">
        <v>0</v>
      </c>
      <c r="AB80" s="156">
        <v>0</v>
      </c>
      <c r="AC80" s="156">
        <v>0</v>
      </c>
      <c r="AD80" s="156">
        <v>-12000</v>
      </c>
      <c r="AE80" s="156">
        <v>-12000</v>
      </c>
      <c r="AF80" s="156">
        <v>1256582</v>
      </c>
      <c r="AG80" s="156">
        <v>1256582</v>
      </c>
      <c r="AH80" s="156">
        <v>0</v>
      </c>
      <c r="AI80" s="156">
        <v>2027300</v>
      </c>
      <c r="AJ80" s="3"/>
      <c r="AK80" s="4"/>
    </row>
    <row r="81" spans="1:37">
      <c r="A81" s="227">
        <v>8</v>
      </c>
      <c r="B81" s="228" t="s">
        <v>265</v>
      </c>
      <c r="C81" s="228">
        <v>43554615201</v>
      </c>
      <c r="D81" s="228" t="s">
        <v>377</v>
      </c>
      <c r="E81" s="228" t="s">
        <v>378</v>
      </c>
      <c r="F81" s="228" t="s">
        <v>318</v>
      </c>
      <c r="G81" s="228" t="s">
        <v>318</v>
      </c>
      <c r="H81" s="228" t="s">
        <v>318</v>
      </c>
      <c r="I81" s="228" t="s">
        <v>318</v>
      </c>
      <c r="J81" s="229">
        <v>43266</v>
      </c>
      <c r="K81" s="156">
        <v>143269821</v>
      </c>
      <c r="L81" s="156">
        <v>145759356</v>
      </c>
      <c r="M81" s="156">
        <v>145166429</v>
      </c>
      <c r="N81" s="156">
        <v>2489534.9900000002</v>
      </c>
      <c r="O81" s="156">
        <v>5000000</v>
      </c>
      <c r="P81" s="156">
        <v>144293300</v>
      </c>
      <c r="Q81" s="156">
        <v>0</v>
      </c>
      <c r="R81" s="156">
        <v>0</v>
      </c>
      <c r="S81" s="156">
        <v>0</v>
      </c>
      <c r="T81" s="156">
        <v>0</v>
      </c>
      <c r="U81" s="156">
        <v>0</v>
      </c>
      <c r="V81" s="156">
        <v>0</v>
      </c>
      <c r="W81" s="156">
        <v>0</v>
      </c>
      <c r="X81" s="156">
        <v>5000000</v>
      </c>
      <c r="Y81" s="156">
        <v>0</v>
      </c>
      <c r="Z81" s="156">
        <v>0</v>
      </c>
      <c r="AA81" s="156">
        <v>0</v>
      </c>
      <c r="AB81" s="156">
        <v>0</v>
      </c>
      <c r="AC81" s="156">
        <v>0</v>
      </c>
      <c r="AD81" s="156">
        <v>5000000</v>
      </c>
      <c r="AE81" s="156">
        <v>5000000</v>
      </c>
      <c r="AF81" s="156">
        <v>150166429</v>
      </c>
      <c r="AG81" s="156">
        <v>144293300</v>
      </c>
      <c r="AH81" s="156">
        <v>-5873129</v>
      </c>
      <c r="AI81" s="156">
        <v>156867750</v>
      </c>
      <c r="AJ81" s="3" t="s">
        <v>442</v>
      </c>
      <c r="AK81" s="4" t="s">
        <v>443</v>
      </c>
    </row>
    <row r="82" spans="1:37">
      <c r="A82" s="227">
        <v>8</v>
      </c>
      <c r="B82" s="228" t="s">
        <v>267</v>
      </c>
      <c r="C82" s="228">
        <v>43798615201</v>
      </c>
      <c r="D82" s="228" t="s">
        <v>450</v>
      </c>
      <c r="E82" s="228" t="s">
        <v>451</v>
      </c>
      <c r="F82" s="228" t="s">
        <v>318</v>
      </c>
      <c r="G82" s="228" t="s">
        <v>318</v>
      </c>
      <c r="H82" s="228" t="s">
        <v>318</v>
      </c>
      <c r="I82" s="228" t="s">
        <v>318</v>
      </c>
      <c r="J82" s="229">
        <v>43599</v>
      </c>
      <c r="K82" s="156">
        <v>31832323</v>
      </c>
      <c r="L82" s="156">
        <v>32865375</v>
      </c>
      <c r="M82" s="156">
        <v>32938830</v>
      </c>
      <c r="N82" s="156">
        <v>1033051.69</v>
      </c>
      <c r="O82" s="156">
        <v>0</v>
      </c>
      <c r="P82" s="156">
        <v>32271398</v>
      </c>
      <c r="Q82" s="156">
        <v>0</v>
      </c>
      <c r="R82" s="156">
        <v>0</v>
      </c>
      <c r="S82" s="156">
        <v>0</v>
      </c>
      <c r="T82" s="156">
        <v>0</v>
      </c>
      <c r="U82" s="156">
        <v>0</v>
      </c>
      <c r="V82" s="156">
        <v>0</v>
      </c>
      <c r="W82" s="156">
        <v>0</v>
      </c>
      <c r="X82" s="156">
        <v>0</v>
      </c>
      <c r="Y82" s="156">
        <v>0</v>
      </c>
      <c r="Z82" s="156">
        <v>0</v>
      </c>
      <c r="AA82" s="156">
        <v>0</v>
      </c>
      <c r="AB82" s="156">
        <v>0</v>
      </c>
      <c r="AC82" s="156">
        <v>0</v>
      </c>
      <c r="AD82" s="156">
        <v>0</v>
      </c>
      <c r="AE82" s="156">
        <v>0</v>
      </c>
      <c r="AF82" s="156">
        <v>32938830</v>
      </c>
      <c r="AG82" s="156">
        <v>32271398</v>
      </c>
      <c r="AH82" s="156">
        <v>-667433</v>
      </c>
      <c r="AI82" s="156">
        <v>33799887</v>
      </c>
      <c r="AJ82" s="3"/>
      <c r="AK82" s="4"/>
    </row>
    <row r="83" spans="1:37" ht="24">
      <c r="A83" s="227">
        <v>8</v>
      </c>
      <c r="B83" s="228" t="s">
        <v>269</v>
      </c>
      <c r="C83" s="228">
        <v>43730045201</v>
      </c>
      <c r="D83" s="228" t="s">
        <v>452</v>
      </c>
      <c r="E83" s="228" t="s">
        <v>453</v>
      </c>
      <c r="F83" s="228" t="s">
        <v>318</v>
      </c>
      <c r="G83" s="228" t="s">
        <v>318</v>
      </c>
      <c r="H83" s="228" t="s">
        <v>318</v>
      </c>
      <c r="I83" s="228" t="s">
        <v>318</v>
      </c>
      <c r="J83" s="229">
        <v>43725</v>
      </c>
      <c r="K83" s="156">
        <v>139979406</v>
      </c>
      <c r="L83" s="156">
        <v>145733672</v>
      </c>
      <c r="M83" s="156">
        <v>144794963</v>
      </c>
      <c r="N83" s="156">
        <v>5754265.1299999999</v>
      </c>
      <c r="O83" s="156">
        <v>6000000</v>
      </c>
      <c r="P83" s="156">
        <v>144860516</v>
      </c>
      <c r="Q83" s="156">
        <v>0</v>
      </c>
      <c r="R83" s="156">
        <v>0</v>
      </c>
      <c r="S83" s="156">
        <v>0</v>
      </c>
      <c r="T83" s="156">
        <v>0</v>
      </c>
      <c r="U83" s="156">
        <v>0</v>
      </c>
      <c r="V83" s="156">
        <v>0</v>
      </c>
      <c r="W83" s="156">
        <v>0</v>
      </c>
      <c r="X83" s="156">
        <v>6000000</v>
      </c>
      <c r="Y83" s="156">
        <v>0</v>
      </c>
      <c r="Z83" s="156">
        <v>0</v>
      </c>
      <c r="AA83" s="156">
        <v>0</v>
      </c>
      <c r="AB83" s="156">
        <v>0</v>
      </c>
      <c r="AC83" s="156">
        <v>0</v>
      </c>
      <c r="AD83" s="156">
        <v>6000000</v>
      </c>
      <c r="AE83" s="156">
        <v>6000000</v>
      </c>
      <c r="AF83" s="156">
        <v>150794963</v>
      </c>
      <c r="AG83" s="156">
        <v>144860516</v>
      </c>
      <c r="AH83" s="156">
        <v>-5934447</v>
      </c>
      <c r="AI83" s="156">
        <v>118749146</v>
      </c>
      <c r="AJ83" s="3" t="s">
        <v>402</v>
      </c>
      <c r="AK83" s="4" t="s">
        <v>403</v>
      </c>
    </row>
    <row r="84" spans="1:37">
      <c r="A84" s="227">
        <v>8</v>
      </c>
      <c r="B84" s="228" t="s">
        <v>271</v>
      </c>
      <c r="C84" s="228">
        <v>44070015201</v>
      </c>
      <c r="D84" s="228" t="s">
        <v>404</v>
      </c>
      <c r="E84" s="228" t="s">
        <v>405</v>
      </c>
      <c r="F84" s="228" t="s">
        <v>318</v>
      </c>
      <c r="G84" s="228" t="s">
        <v>318</v>
      </c>
      <c r="H84" s="228" t="s">
        <v>318</v>
      </c>
      <c r="I84" s="228" t="s">
        <v>318</v>
      </c>
      <c r="J84" s="229">
        <v>44074</v>
      </c>
      <c r="K84" s="156">
        <v>16707654</v>
      </c>
      <c r="L84" s="156">
        <v>17277221</v>
      </c>
      <c r="M84" s="156">
        <v>16518546</v>
      </c>
      <c r="N84" s="156">
        <v>569566.93999999994</v>
      </c>
      <c r="O84" s="156">
        <v>0</v>
      </c>
      <c r="P84" s="156">
        <v>16862183</v>
      </c>
      <c r="Q84" s="156">
        <v>0</v>
      </c>
      <c r="R84" s="156">
        <v>0</v>
      </c>
      <c r="S84" s="156">
        <v>0</v>
      </c>
      <c r="T84" s="156">
        <v>0</v>
      </c>
      <c r="U84" s="156">
        <v>0</v>
      </c>
      <c r="V84" s="156">
        <v>0</v>
      </c>
      <c r="W84" s="156">
        <v>0</v>
      </c>
      <c r="X84" s="156">
        <v>0</v>
      </c>
      <c r="Y84" s="156">
        <v>0</v>
      </c>
      <c r="Z84" s="156">
        <v>0</v>
      </c>
      <c r="AA84" s="156">
        <v>0</v>
      </c>
      <c r="AB84" s="156">
        <v>0</v>
      </c>
      <c r="AC84" s="156">
        <v>0</v>
      </c>
      <c r="AD84" s="156">
        <v>0</v>
      </c>
      <c r="AE84" s="156">
        <v>0</v>
      </c>
      <c r="AF84" s="156">
        <v>16518546</v>
      </c>
      <c r="AG84" s="156">
        <v>16862183</v>
      </c>
      <c r="AH84" s="156">
        <v>343637</v>
      </c>
      <c r="AI84" s="156">
        <v>20328686</v>
      </c>
      <c r="AJ84" s="3"/>
      <c r="AK84" s="4"/>
    </row>
    <row r="85" spans="1:37">
      <c r="A85" s="227">
        <v>8</v>
      </c>
      <c r="B85" s="228" t="s">
        <v>454</v>
      </c>
      <c r="C85" s="228">
        <v>43730095201</v>
      </c>
      <c r="D85" s="228" t="s">
        <v>455</v>
      </c>
      <c r="E85" s="228" t="s">
        <v>456</v>
      </c>
      <c r="F85" s="228" t="s">
        <v>318</v>
      </c>
      <c r="G85" s="228" t="s">
        <v>318</v>
      </c>
      <c r="H85" s="228" t="s">
        <v>318</v>
      </c>
      <c r="I85" s="228" t="s">
        <v>318</v>
      </c>
      <c r="J85" s="229">
        <v>44600</v>
      </c>
      <c r="K85" s="156">
        <v>5115331</v>
      </c>
      <c r="L85" s="156">
        <v>5115331</v>
      </c>
      <c r="M85" s="156">
        <v>5070631</v>
      </c>
      <c r="N85" s="156">
        <v>0</v>
      </c>
      <c r="O85" s="156">
        <v>0</v>
      </c>
      <c r="P85" s="156">
        <v>5070631</v>
      </c>
      <c r="Q85" s="156">
        <v>0</v>
      </c>
      <c r="R85" s="156">
        <v>0</v>
      </c>
      <c r="S85" s="156">
        <v>0</v>
      </c>
      <c r="T85" s="156">
        <v>0</v>
      </c>
      <c r="U85" s="156">
        <v>0</v>
      </c>
      <c r="V85" s="156">
        <v>0</v>
      </c>
      <c r="W85" s="156">
        <v>0</v>
      </c>
      <c r="X85" s="156">
        <v>0</v>
      </c>
      <c r="Y85" s="156">
        <v>0</v>
      </c>
      <c r="Z85" s="156">
        <v>0</v>
      </c>
      <c r="AA85" s="156">
        <v>0</v>
      </c>
      <c r="AB85" s="156">
        <v>0</v>
      </c>
      <c r="AC85" s="156">
        <v>0</v>
      </c>
      <c r="AD85" s="156">
        <v>0</v>
      </c>
      <c r="AE85" s="156">
        <v>0</v>
      </c>
      <c r="AF85" s="156">
        <v>5070631</v>
      </c>
      <c r="AG85" s="156">
        <v>5070631</v>
      </c>
      <c r="AH85" s="156">
        <v>0</v>
      </c>
      <c r="AI85" s="156">
        <v>5087754</v>
      </c>
      <c r="AJ85" s="3"/>
      <c r="AK85" s="4"/>
    </row>
    <row r="86" spans="1:37">
      <c r="A86" s="227">
        <v>8</v>
      </c>
      <c r="B86" s="228" t="s">
        <v>273</v>
      </c>
      <c r="C86" s="228">
        <v>44430115201</v>
      </c>
      <c r="D86" s="228" t="s">
        <v>457</v>
      </c>
      <c r="E86" s="228" t="s">
        <v>458</v>
      </c>
      <c r="F86" s="228" t="s">
        <v>318</v>
      </c>
      <c r="G86" s="228" t="s">
        <v>318</v>
      </c>
      <c r="H86" s="228" t="s">
        <v>318</v>
      </c>
      <c r="I86" s="228" t="s">
        <v>318</v>
      </c>
      <c r="J86" s="229">
        <v>44544</v>
      </c>
      <c r="K86" s="156">
        <v>1975221</v>
      </c>
      <c r="L86" s="156">
        <v>2101149</v>
      </c>
      <c r="M86" s="156">
        <v>2102097</v>
      </c>
      <c r="N86" s="156">
        <v>125927.59</v>
      </c>
      <c r="O86" s="156">
        <v>0</v>
      </c>
      <c r="P86" s="156">
        <v>2109833</v>
      </c>
      <c r="Q86" s="156">
        <v>0</v>
      </c>
      <c r="R86" s="156">
        <v>0</v>
      </c>
      <c r="S86" s="156">
        <v>0</v>
      </c>
      <c r="T86" s="156">
        <v>0</v>
      </c>
      <c r="U86" s="156">
        <v>0</v>
      </c>
      <c r="V86" s="156">
        <v>0</v>
      </c>
      <c r="W86" s="156">
        <v>0</v>
      </c>
      <c r="X86" s="156">
        <v>0</v>
      </c>
      <c r="Y86" s="156">
        <v>0</v>
      </c>
      <c r="Z86" s="156">
        <v>0</v>
      </c>
      <c r="AA86" s="156">
        <v>0</v>
      </c>
      <c r="AB86" s="156">
        <v>0</v>
      </c>
      <c r="AC86" s="156">
        <v>0</v>
      </c>
      <c r="AD86" s="156">
        <v>0</v>
      </c>
      <c r="AE86" s="156">
        <v>0</v>
      </c>
      <c r="AF86" s="156">
        <v>2102097</v>
      </c>
      <c r="AG86" s="156">
        <v>2109833</v>
      </c>
      <c r="AH86" s="156">
        <v>7736</v>
      </c>
      <c r="AI86" s="156">
        <v>1709882</v>
      </c>
      <c r="AJ86" s="3"/>
      <c r="AK86" s="4"/>
    </row>
    <row r="87" spans="1:37">
      <c r="A87" s="227">
        <v>8</v>
      </c>
      <c r="B87" s="228" t="s">
        <v>275</v>
      </c>
      <c r="C87" s="228">
        <v>43799015201</v>
      </c>
      <c r="D87" s="228" t="s">
        <v>418</v>
      </c>
      <c r="E87" s="228" t="s">
        <v>419</v>
      </c>
      <c r="F87" s="228" t="s">
        <v>318</v>
      </c>
      <c r="G87" s="228" t="s">
        <v>318</v>
      </c>
      <c r="H87" s="228" t="s">
        <v>318</v>
      </c>
      <c r="I87" s="228" t="s">
        <v>318</v>
      </c>
      <c r="J87" s="229">
        <v>44628</v>
      </c>
      <c r="K87" s="156">
        <v>4166000</v>
      </c>
      <c r="L87" s="156">
        <v>4217668</v>
      </c>
      <c r="M87" s="156">
        <v>4164480</v>
      </c>
      <c r="N87" s="156">
        <v>51668.12</v>
      </c>
      <c r="O87" s="156">
        <v>138823</v>
      </c>
      <c r="P87" s="156">
        <v>4216743</v>
      </c>
      <c r="Q87" s="156">
        <v>0</v>
      </c>
      <c r="R87" s="156">
        <v>0</v>
      </c>
      <c r="S87" s="156">
        <v>0</v>
      </c>
      <c r="T87" s="156">
        <v>0</v>
      </c>
      <c r="U87" s="156">
        <v>0</v>
      </c>
      <c r="V87" s="156">
        <v>0</v>
      </c>
      <c r="W87" s="156">
        <v>0</v>
      </c>
      <c r="X87" s="156">
        <v>138823</v>
      </c>
      <c r="Y87" s="156">
        <v>0</v>
      </c>
      <c r="Z87" s="156">
        <v>0</v>
      </c>
      <c r="AA87" s="156">
        <v>0</v>
      </c>
      <c r="AB87" s="156">
        <v>0</v>
      </c>
      <c r="AC87" s="156">
        <v>0</v>
      </c>
      <c r="AD87" s="156">
        <v>138823</v>
      </c>
      <c r="AE87" s="156">
        <v>138823</v>
      </c>
      <c r="AF87" s="156">
        <v>4303303</v>
      </c>
      <c r="AG87" s="156">
        <v>4216743</v>
      </c>
      <c r="AH87" s="156">
        <v>-86560</v>
      </c>
      <c r="AI87" s="156">
        <v>3910717</v>
      </c>
      <c r="AJ87" s="3" t="s">
        <v>434</v>
      </c>
      <c r="AK87" s="4" t="s">
        <v>435</v>
      </c>
    </row>
    <row r="88" spans="1:37">
      <c r="A88" s="227">
        <v>8</v>
      </c>
      <c r="B88" s="228" t="s">
        <v>277</v>
      </c>
      <c r="C88" s="228">
        <v>43855115201</v>
      </c>
      <c r="D88" s="228" t="s">
        <v>459</v>
      </c>
      <c r="E88" s="228" t="s">
        <v>460</v>
      </c>
      <c r="F88" s="228" t="s">
        <v>318</v>
      </c>
      <c r="G88" s="228" t="s">
        <v>318</v>
      </c>
      <c r="H88" s="228" t="s">
        <v>318</v>
      </c>
      <c r="I88" s="228" t="s">
        <v>318</v>
      </c>
      <c r="J88" s="229">
        <v>44789</v>
      </c>
      <c r="K88" s="156">
        <v>597627</v>
      </c>
      <c r="L88" s="156">
        <v>652711</v>
      </c>
      <c r="M88" s="156">
        <v>607225</v>
      </c>
      <c r="N88" s="156">
        <v>55083.3</v>
      </c>
      <c r="O88" s="156">
        <v>0</v>
      </c>
      <c r="P88" s="156">
        <v>607225</v>
      </c>
      <c r="Q88" s="156">
        <v>0</v>
      </c>
      <c r="R88" s="156">
        <v>0</v>
      </c>
      <c r="S88" s="156">
        <v>0</v>
      </c>
      <c r="T88" s="156">
        <v>0</v>
      </c>
      <c r="U88" s="156">
        <v>0</v>
      </c>
      <c r="V88" s="156">
        <v>0</v>
      </c>
      <c r="W88" s="156">
        <v>0</v>
      </c>
      <c r="X88" s="156">
        <v>0</v>
      </c>
      <c r="Y88" s="156">
        <v>0</v>
      </c>
      <c r="Z88" s="156">
        <v>0</v>
      </c>
      <c r="AA88" s="156">
        <v>0</v>
      </c>
      <c r="AB88" s="156">
        <v>0</v>
      </c>
      <c r="AC88" s="156">
        <v>0</v>
      </c>
      <c r="AD88" s="156">
        <v>0</v>
      </c>
      <c r="AE88" s="156">
        <v>0</v>
      </c>
      <c r="AF88" s="156">
        <v>607225</v>
      </c>
      <c r="AG88" s="156">
        <v>607225</v>
      </c>
      <c r="AH88" s="156">
        <v>0</v>
      </c>
      <c r="AI88" s="156">
        <v>898718</v>
      </c>
      <c r="AJ88" s="3"/>
      <c r="AK88" s="4"/>
    </row>
    <row r="89" spans="1:37">
      <c r="A89" s="227">
        <v>8</v>
      </c>
      <c r="B89" s="228" t="s">
        <v>461</v>
      </c>
      <c r="C89" s="228">
        <v>43855015201</v>
      </c>
      <c r="D89" s="228" t="s">
        <v>462</v>
      </c>
      <c r="E89" s="228" t="s">
        <v>463</v>
      </c>
      <c r="F89" s="228" t="s">
        <v>318</v>
      </c>
      <c r="G89" s="228" t="s">
        <v>318</v>
      </c>
      <c r="H89" s="228" t="s">
        <v>318</v>
      </c>
      <c r="I89" s="228" t="s">
        <v>318</v>
      </c>
      <c r="J89" s="229">
        <v>44789</v>
      </c>
      <c r="K89" s="156">
        <v>767354</v>
      </c>
      <c r="L89" s="156">
        <v>767354</v>
      </c>
      <c r="M89" s="156">
        <v>705154</v>
      </c>
      <c r="N89" s="156">
        <v>0</v>
      </c>
      <c r="O89" s="156">
        <v>0</v>
      </c>
      <c r="P89" s="156">
        <v>705154</v>
      </c>
      <c r="Q89" s="156">
        <v>0</v>
      </c>
      <c r="R89" s="156">
        <v>0</v>
      </c>
      <c r="S89" s="156">
        <v>0</v>
      </c>
      <c r="T89" s="156">
        <v>0</v>
      </c>
      <c r="U89" s="156">
        <v>0</v>
      </c>
      <c r="V89" s="156">
        <v>0</v>
      </c>
      <c r="W89" s="156">
        <v>0</v>
      </c>
      <c r="X89" s="156">
        <v>0</v>
      </c>
      <c r="Y89" s="156">
        <v>0</v>
      </c>
      <c r="Z89" s="156">
        <v>0</v>
      </c>
      <c r="AA89" s="156">
        <v>0</v>
      </c>
      <c r="AB89" s="156">
        <v>0</v>
      </c>
      <c r="AC89" s="156">
        <v>0</v>
      </c>
      <c r="AD89" s="156">
        <v>0</v>
      </c>
      <c r="AE89" s="156">
        <v>0</v>
      </c>
      <c r="AF89" s="156">
        <v>705154</v>
      </c>
      <c r="AG89" s="156">
        <v>705154</v>
      </c>
      <c r="AH89" s="156">
        <v>0</v>
      </c>
      <c r="AI89" s="156">
        <v>1243903</v>
      </c>
      <c r="AJ89" s="3"/>
      <c r="AK89" s="4"/>
    </row>
    <row r="90" spans="1:37">
      <c r="A90" s="182"/>
      <c r="B90" s="177"/>
      <c r="C90" s="177"/>
      <c r="D90" s="177"/>
      <c r="E90" s="177"/>
      <c r="F90" s="177"/>
      <c r="G90" s="177"/>
      <c r="H90" s="177"/>
      <c r="I90" s="177"/>
      <c r="J90" s="178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80"/>
      <c r="AK90" s="181"/>
    </row>
    <row r="91" spans="1:37">
      <c r="A91" s="182"/>
      <c r="B91" s="177"/>
      <c r="C91" s="177"/>
      <c r="D91" s="177"/>
      <c r="E91" s="177"/>
      <c r="F91" s="177"/>
      <c r="G91" s="177"/>
      <c r="H91" s="177"/>
      <c r="I91" s="177"/>
      <c r="J91" s="178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80"/>
      <c r="AK91" s="181"/>
    </row>
    <row r="92" spans="1:37">
      <c r="A92" s="182"/>
      <c r="B92" s="177"/>
      <c r="C92" s="177"/>
      <c r="D92" s="177"/>
      <c r="E92" s="177"/>
      <c r="F92" s="177"/>
      <c r="G92" s="177"/>
      <c r="H92" s="177"/>
      <c r="I92" s="177"/>
      <c r="J92" s="178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80"/>
      <c r="AK92" s="181"/>
    </row>
    <row r="93" spans="1:37">
      <c r="A93" s="182"/>
      <c r="B93" s="177"/>
      <c r="C93" s="177"/>
      <c r="D93" s="177"/>
      <c r="E93" s="177"/>
      <c r="F93" s="177"/>
      <c r="G93" s="177"/>
      <c r="H93" s="177"/>
      <c r="I93" s="177"/>
      <c r="J93" s="178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80"/>
      <c r="AK93" s="181"/>
    </row>
    <row r="94" spans="1:37">
      <c r="A94" s="182"/>
      <c r="B94" s="177"/>
      <c r="C94" s="177"/>
      <c r="D94" s="177"/>
      <c r="E94" s="177"/>
      <c r="F94" s="177"/>
      <c r="G94" s="177"/>
      <c r="H94" s="177"/>
      <c r="I94" s="177"/>
      <c r="J94" s="178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80"/>
      <c r="AK94" s="181"/>
    </row>
    <row r="95" spans="1:37">
      <c r="A95" s="182"/>
      <c r="B95" s="177"/>
      <c r="C95" s="177"/>
      <c r="D95" s="177"/>
      <c r="E95" s="177"/>
      <c r="F95" s="177"/>
      <c r="G95" s="177"/>
      <c r="H95" s="177"/>
      <c r="I95" s="177"/>
      <c r="J95" s="178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80"/>
      <c r="AK95" s="181"/>
    </row>
    <row r="96" spans="1:37">
      <c r="A96" s="182"/>
      <c r="B96" s="177"/>
      <c r="C96" s="177"/>
      <c r="D96" s="177"/>
      <c r="E96" s="177"/>
      <c r="F96" s="177"/>
      <c r="G96" s="177"/>
      <c r="H96" s="177"/>
      <c r="I96" s="177"/>
      <c r="J96" s="178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80"/>
      <c r="AK96" s="181"/>
    </row>
    <row r="97" spans="1:37">
      <c r="A97" s="182"/>
      <c r="B97" s="177"/>
      <c r="C97" s="177"/>
      <c r="D97" s="177"/>
      <c r="E97" s="177"/>
      <c r="F97" s="177"/>
      <c r="G97" s="177"/>
      <c r="H97" s="177"/>
      <c r="I97" s="177"/>
      <c r="J97" s="178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80"/>
      <c r="AK97" s="181"/>
    </row>
    <row r="98" spans="1:37">
      <c r="A98" s="182"/>
      <c r="B98" s="177"/>
      <c r="C98" s="177"/>
      <c r="D98" s="177"/>
      <c r="E98" s="177"/>
      <c r="F98" s="177"/>
      <c r="G98" s="177"/>
      <c r="H98" s="177"/>
      <c r="I98" s="177"/>
      <c r="J98" s="178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80"/>
      <c r="AK98" s="181"/>
    </row>
    <row r="99" spans="1:37">
      <c r="A99" s="182"/>
      <c r="B99" s="177"/>
      <c r="C99" s="177"/>
      <c r="D99" s="177"/>
      <c r="E99" s="177"/>
      <c r="F99" s="177"/>
      <c r="G99" s="177"/>
      <c r="H99" s="177"/>
      <c r="I99" s="177"/>
      <c r="J99" s="178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80"/>
      <c r="AK99" s="181"/>
    </row>
    <row r="100" spans="1:37">
      <c r="A100" s="182"/>
      <c r="B100" s="177"/>
      <c r="C100" s="177"/>
      <c r="D100" s="177"/>
      <c r="E100" s="177"/>
      <c r="F100" s="177"/>
      <c r="G100" s="177"/>
      <c r="H100" s="177"/>
      <c r="I100" s="177"/>
      <c r="J100" s="178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80"/>
      <c r="AK100" s="181"/>
    </row>
    <row r="101" spans="1:37">
      <c r="A101" s="182"/>
      <c r="B101" s="177"/>
      <c r="C101" s="177"/>
      <c r="D101" s="177"/>
      <c r="E101" s="177"/>
      <c r="F101" s="177"/>
      <c r="G101" s="177"/>
      <c r="H101" s="177"/>
      <c r="I101" s="177"/>
      <c r="J101" s="178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80"/>
      <c r="AK101" s="181"/>
    </row>
    <row r="102" spans="1:37">
      <c r="A102" s="182"/>
      <c r="B102" s="177"/>
      <c r="C102" s="177"/>
      <c r="D102" s="177"/>
      <c r="E102" s="177"/>
      <c r="F102" s="177"/>
      <c r="G102" s="177"/>
      <c r="H102" s="177"/>
      <c r="I102" s="177"/>
      <c r="J102" s="178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80"/>
      <c r="AK102" s="181"/>
    </row>
    <row r="103" spans="1:37">
      <c r="A103" s="182"/>
      <c r="B103" s="177"/>
      <c r="C103" s="177"/>
      <c r="D103" s="177"/>
      <c r="E103" s="177"/>
      <c r="F103" s="177"/>
      <c r="G103" s="177"/>
      <c r="H103" s="177"/>
      <c r="I103" s="177"/>
      <c r="J103" s="178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80"/>
      <c r="AK103" s="181"/>
    </row>
    <row r="104" spans="1:37">
      <c r="A104" s="182"/>
      <c r="B104" s="177"/>
      <c r="C104" s="177"/>
      <c r="D104" s="177"/>
      <c r="E104" s="177"/>
      <c r="F104" s="177"/>
      <c r="G104" s="177"/>
      <c r="H104" s="177"/>
      <c r="I104" s="177"/>
      <c r="J104" s="178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80"/>
      <c r="AK104" s="181"/>
    </row>
    <row r="105" spans="1:37">
      <c r="A105" s="182"/>
      <c r="B105" s="177"/>
      <c r="C105" s="177"/>
      <c r="D105" s="177"/>
      <c r="E105" s="177"/>
      <c r="F105" s="177"/>
      <c r="G105" s="177"/>
      <c r="H105" s="177"/>
      <c r="I105" s="177"/>
      <c r="J105" s="178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80"/>
      <c r="AK105" s="181"/>
    </row>
    <row r="106" spans="1:37">
      <c r="A106" s="182"/>
      <c r="B106" s="177"/>
      <c r="C106" s="177"/>
      <c r="D106" s="177"/>
      <c r="E106" s="177"/>
      <c r="F106" s="177"/>
      <c r="G106" s="177"/>
      <c r="H106" s="177"/>
      <c r="I106" s="177"/>
      <c r="J106" s="178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80"/>
      <c r="AK106" s="181"/>
    </row>
    <row r="107" spans="1:37">
      <c r="A107" s="182"/>
      <c r="B107" s="177"/>
      <c r="C107" s="177"/>
      <c r="D107" s="177"/>
      <c r="E107" s="177"/>
      <c r="F107" s="177"/>
      <c r="G107" s="177"/>
      <c r="H107" s="177"/>
      <c r="I107" s="177"/>
      <c r="J107" s="178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80"/>
      <c r="AK107" s="181"/>
    </row>
    <row r="108" spans="1:37">
      <c r="A108" s="182"/>
      <c r="B108" s="177"/>
      <c r="C108" s="177"/>
      <c r="D108" s="177"/>
      <c r="E108" s="177"/>
      <c r="F108" s="177"/>
      <c r="G108" s="177"/>
      <c r="H108" s="177"/>
      <c r="I108" s="177"/>
      <c r="J108" s="178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80"/>
      <c r="AK108" s="181"/>
    </row>
    <row r="109" spans="1:37">
      <c r="A109" s="182"/>
      <c r="B109" s="177"/>
      <c r="C109" s="177"/>
      <c r="D109" s="177"/>
      <c r="E109" s="177"/>
      <c r="F109" s="177"/>
      <c r="G109" s="177"/>
      <c r="H109" s="177"/>
      <c r="I109" s="177"/>
      <c r="J109" s="178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80"/>
      <c r="AK109" s="181"/>
    </row>
    <row r="110" spans="1:37">
      <c r="A110" s="182"/>
      <c r="B110" s="177"/>
      <c r="C110" s="177"/>
      <c r="D110" s="177"/>
      <c r="E110" s="177"/>
      <c r="F110" s="177"/>
      <c r="G110" s="177"/>
      <c r="H110" s="177"/>
      <c r="I110" s="177"/>
      <c r="J110" s="178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80"/>
      <c r="AK110" s="181"/>
    </row>
    <row r="111" spans="1:37">
      <c r="A111" s="182"/>
      <c r="B111" s="177"/>
      <c r="C111" s="177"/>
      <c r="D111" s="177"/>
      <c r="E111" s="177"/>
      <c r="F111" s="177"/>
      <c r="G111" s="177"/>
      <c r="H111" s="177"/>
      <c r="I111" s="177"/>
      <c r="J111" s="178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80"/>
      <c r="AK111" s="181"/>
    </row>
    <row r="112" spans="1:37">
      <c r="A112" s="182"/>
      <c r="B112" s="177"/>
      <c r="C112" s="177"/>
      <c r="D112" s="177"/>
      <c r="E112" s="177"/>
      <c r="F112" s="177"/>
      <c r="G112" s="177"/>
      <c r="H112" s="177"/>
      <c r="I112" s="177"/>
      <c r="J112" s="178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80"/>
      <c r="AK112" s="181"/>
    </row>
    <row r="113" spans="1:37">
      <c r="A113" s="182"/>
      <c r="B113" s="177"/>
      <c r="C113" s="177"/>
      <c r="D113" s="177"/>
      <c r="E113" s="177"/>
      <c r="F113" s="177"/>
      <c r="G113" s="177"/>
      <c r="H113" s="177"/>
      <c r="I113" s="177"/>
      <c r="J113" s="178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80"/>
      <c r="AK113" s="181"/>
    </row>
    <row r="114" spans="1:37">
      <c r="A114" s="182"/>
      <c r="B114" s="177"/>
      <c r="C114" s="177"/>
      <c r="D114" s="177"/>
      <c r="E114" s="177"/>
      <c r="F114" s="177"/>
      <c r="G114" s="177"/>
      <c r="H114" s="177"/>
      <c r="I114" s="177"/>
      <c r="J114" s="178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80"/>
      <c r="AK114" s="181"/>
    </row>
    <row r="115" spans="1:37">
      <c r="A115" s="182"/>
      <c r="B115" s="177"/>
      <c r="C115" s="177"/>
      <c r="D115" s="177"/>
      <c r="E115" s="177"/>
      <c r="F115" s="177"/>
      <c r="G115" s="177"/>
      <c r="H115" s="177"/>
      <c r="I115" s="177"/>
      <c r="J115" s="178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80"/>
      <c r="AK115" s="181"/>
    </row>
    <row r="116" spans="1:37">
      <c r="A116" s="182"/>
      <c r="B116" s="177"/>
      <c r="C116" s="177"/>
      <c r="D116" s="177"/>
      <c r="E116" s="177"/>
      <c r="F116" s="177"/>
      <c r="G116" s="177"/>
      <c r="H116" s="177"/>
      <c r="I116" s="177"/>
      <c r="J116" s="178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80"/>
      <c r="AK116" s="181"/>
    </row>
    <row r="117" spans="1:37">
      <c r="A117" s="182"/>
      <c r="B117" s="177"/>
      <c r="C117" s="177"/>
      <c r="D117" s="177"/>
      <c r="E117" s="177"/>
      <c r="F117" s="177"/>
      <c r="G117" s="177"/>
      <c r="H117" s="177"/>
      <c r="I117" s="177"/>
      <c r="J117" s="178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80"/>
      <c r="AK117" s="181"/>
    </row>
    <row r="118" spans="1:37">
      <c r="A118" s="182"/>
      <c r="B118" s="177"/>
      <c r="C118" s="177"/>
      <c r="D118" s="177"/>
      <c r="E118" s="177"/>
      <c r="F118" s="177"/>
      <c r="G118" s="177"/>
      <c r="H118" s="177"/>
      <c r="I118" s="177"/>
      <c r="J118" s="178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80"/>
      <c r="AK118" s="181"/>
    </row>
    <row r="119" spans="1:37">
      <c r="A119" s="182"/>
      <c r="B119" s="177"/>
      <c r="C119" s="177"/>
      <c r="D119" s="177"/>
      <c r="E119" s="177"/>
      <c r="F119" s="177"/>
      <c r="G119" s="177"/>
      <c r="H119" s="177"/>
      <c r="I119" s="177"/>
      <c r="J119" s="178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80"/>
      <c r="AK119" s="181"/>
    </row>
    <row r="120" spans="1:37">
      <c r="A120" s="182"/>
      <c r="B120" s="177"/>
      <c r="C120" s="177"/>
      <c r="D120" s="177"/>
      <c r="E120" s="177"/>
      <c r="F120" s="177"/>
      <c r="G120" s="177"/>
      <c r="H120" s="177"/>
      <c r="I120" s="177"/>
      <c r="J120" s="178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80"/>
      <c r="AK120" s="181"/>
    </row>
    <row r="121" spans="1:37">
      <c r="A121" s="182"/>
      <c r="B121" s="177"/>
      <c r="C121" s="177"/>
      <c r="D121" s="177"/>
      <c r="E121" s="177"/>
      <c r="F121" s="177"/>
      <c r="G121" s="177"/>
      <c r="H121" s="177"/>
      <c r="I121" s="177"/>
      <c r="J121" s="178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80"/>
      <c r="AK121" s="181"/>
    </row>
    <row r="122" spans="1:37">
      <c r="A122" s="182"/>
      <c r="B122" s="177"/>
      <c r="C122" s="177"/>
      <c r="D122" s="177"/>
      <c r="E122" s="177"/>
      <c r="F122" s="177"/>
      <c r="G122" s="177"/>
      <c r="H122" s="177"/>
      <c r="I122" s="177"/>
      <c r="J122" s="178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80"/>
      <c r="AK122" s="181"/>
    </row>
    <row r="123" spans="1:37">
      <c r="A123" s="182"/>
      <c r="B123" s="177"/>
      <c r="C123" s="177"/>
      <c r="D123" s="177"/>
      <c r="E123" s="177"/>
      <c r="F123" s="177"/>
      <c r="G123" s="177"/>
      <c r="H123" s="177"/>
      <c r="I123" s="177"/>
      <c r="J123" s="178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80"/>
      <c r="AK123" s="181"/>
    </row>
    <row r="124" spans="1:37">
      <c r="A124" s="182"/>
      <c r="B124" s="177"/>
      <c r="C124" s="177"/>
      <c r="D124" s="177"/>
      <c r="E124" s="177"/>
      <c r="F124" s="177"/>
      <c r="G124" s="177"/>
      <c r="H124" s="177"/>
      <c r="I124" s="177"/>
      <c r="J124" s="178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80"/>
      <c r="AK124" s="181"/>
    </row>
    <row r="125" spans="1:37">
      <c r="A125" s="182"/>
      <c r="B125" s="177"/>
      <c r="C125" s="177"/>
      <c r="D125" s="177"/>
      <c r="E125" s="177"/>
      <c r="F125" s="177"/>
      <c r="G125" s="177"/>
      <c r="H125" s="177"/>
      <c r="I125" s="177"/>
      <c r="J125" s="178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80"/>
      <c r="AK125" s="181"/>
    </row>
    <row r="126" spans="1:37">
      <c r="A126" s="182"/>
      <c r="B126" s="177"/>
      <c r="C126" s="177"/>
      <c r="D126" s="177"/>
      <c r="E126" s="177"/>
      <c r="F126" s="177"/>
      <c r="G126" s="177"/>
      <c r="H126" s="177"/>
      <c r="I126" s="177"/>
      <c r="J126" s="178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80"/>
      <c r="AK126" s="181"/>
    </row>
    <row r="127" spans="1:37">
      <c r="A127" s="182"/>
      <c r="B127" s="177"/>
      <c r="C127" s="177"/>
      <c r="D127" s="177"/>
      <c r="E127" s="177"/>
      <c r="F127" s="177"/>
      <c r="G127" s="177"/>
      <c r="H127" s="177"/>
      <c r="I127" s="177"/>
      <c r="J127" s="178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80"/>
      <c r="AK127" s="181"/>
    </row>
    <row r="128" spans="1:37">
      <c r="A128" s="182"/>
      <c r="B128" s="177"/>
      <c r="C128" s="177"/>
      <c r="D128" s="177"/>
      <c r="E128" s="177"/>
      <c r="F128" s="177"/>
      <c r="G128" s="177"/>
      <c r="H128" s="177"/>
      <c r="I128" s="177"/>
      <c r="J128" s="178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80"/>
      <c r="AK128" s="181"/>
    </row>
    <row r="129" spans="1:37">
      <c r="A129" s="182"/>
      <c r="B129" s="177"/>
      <c r="C129" s="177"/>
      <c r="D129" s="177"/>
      <c r="E129" s="177"/>
      <c r="F129" s="177"/>
      <c r="G129" s="177"/>
      <c r="H129" s="177"/>
      <c r="I129" s="177"/>
      <c r="J129" s="178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80"/>
      <c r="AK129" s="181"/>
    </row>
    <row r="130" spans="1:37">
      <c r="A130" s="182"/>
      <c r="B130" s="177"/>
      <c r="C130" s="177"/>
      <c r="D130" s="177"/>
      <c r="E130" s="177"/>
      <c r="F130" s="177"/>
      <c r="G130" s="177"/>
      <c r="H130" s="177"/>
      <c r="I130" s="177"/>
      <c r="J130" s="178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80"/>
      <c r="AK130" s="181"/>
    </row>
    <row r="131" spans="1:37">
      <c r="A131" s="182"/>
      <c r="B131" s="177"/>
      <c r="C131" s="177"/>
      <c r="D131" s="177"/>
      <c r="E131" s="177"/>
      <c r="F131" s="177"/>
      <c r="G131" s="177"/>
      <c r="H131" s="177"/>
      <c r="I131" s="177"/>
      <c r="J131" s="178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80"/>
      <c r="AK131" s="181"/>
    </row>
    <row r="132" spans="1:37">
      <c r="A132" s="182"/>
      <c r="B132" s="177"/>
      <c r="C132" s="177"/>
      <c r="D132" s="177"/>
      <c r="E132" s="177"/>
      <c r="F132" s="177"/>
      <c r="G132" s="177"/>
      <c r="H132" s="177"/>
      <c r="I132" s="177"/>
      <c r="J132" s="178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80"/>
      <c r="AK132" s="181"/>
    </row>
    <row r="133" spans="1:37">
      <c r="A133" s="182"/>
      <c r="B133" s="177"/>
      <c r="C133" s="177"/>
      <c r="D133" s="177"/>
      <c r="E133" s="177"/>
      <c r="F133" s="177"/>
      <c r="G133" s="177"/>
      <c r="H133" s="177"/>
      <c r="I133" s="177"/>
      <c r="J133" s="178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80"/>
      <c r="AK133" s="181"/>
    </row>
    <row r="134" spans="1:37">
      <c r="A134" s="182"/>
      <c r="B134" s="177"/>
      <c r="C134" s="177"/>
      <c r="D134" s="177"/>
      <c r="E134" s="177"/>
      <c r="F134" s="177"/>
      <c r="G134" s="177"/>
      <c r="H134" s="177"/>
      <c r="I134" s="177"/>
      <c r="J134" s="178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80"/>
      <c r="AK134" s="181"/>
    </row>
    <row r="135" spans="1:37">
      <c r="A135" s="182"/>
      <c r="B135" s="177"/>
      <c r="C135" s="177"/>
      <c r="D135" s="177"/>
      <c r="E135" s="177"/>
      <c r="F135" s="177"/>
      <c r="G135" s="177"/>
      <c r="H135" s="177"/>
      <c r="I135" s="177"/>
      <c r="J135" s="178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80"/>
      <c r="AK135" s="181"/>
    </row>
    <row r="136" spans="1:37">
      <c r="A136" s="182"/>
      <c r="B136" s="177"/>
      <c r="C136" s="177"/>
      <c r="D136" s="177"/>
      <c r="E136" s="177"/>
      <c r="F136" s="177"/>
      <c r="G136" s="177"/>
      <c r="H136" s="177"/>
      <c r="I136" s="177"/>
      <c r="J136" s="178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80"/>
      <c r="AK136" s="181"/>
    </row>
    <row r="137" spans="1:37">
      <c r="A137" s="182"/>
      <c r="B137" s="177"/>
      <c r="C137" s="177"/>
      <c r="D137" s="177"/>
      <c r="E137" s="177"/>
      <c r="F137" s="177"/>
      <c r="G137" s="177"/>
      <c r="H137" s="177"/>
      <c r="I137" s="177"/>
      <c r="J137" s="178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80"/>
      <c r="AK137" s="181"/>
    </row>
    <row r="138" spans="1:37">
      <c r="A138" s="182"/>
      <c r="B138" s="177"/>
      <c r="C138" s="177"/>
      <c r="D138" s="177"/>
      <c r="E138" s="177"/>
      <c r="F138" s="177"/>
      <c r="G138" s="177"/>
      <c r="H138" s="177"/>
      <c r="I138" s="177"/>
      <c r="J138" s="178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80"/>
      <c r="AK138" s="181"/>
    </row>
    <row r="139" spans="1:37">
      <c r="A139" s="182"/>
      <c r="B139" s="177"/>
      <c r="C139" s="177"/>
      <c r="D139" s="177"/>
      <c r="E139" s="177"/>
      <c r="F139" s="177"/>
      <c r="G139" s="177"/>
      <c r="H139" s="177"/>
      <c r="I139" s="177"/>
      <c r="J139" s="178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80"/>
      <c r="AK139" s="181"/>
    </row>
    <row r="140" spans="1:37">
      <c r="A140" s="182"/>
      <c r="B140" s="177"/>
      <c r="C140" s="177"/>
      <c r="D140" s="177"/>
      <c r="E140" s="177"/>
      <c r="F140" s="177"/>
      <c r="G140" s="177"/>
      <c r="H140" s="177"/>
      <c r="I140" s="177"/>
      <c r="J140" s="178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80"/>
      <c r="AK140" s="181"/>
    </row>
    <row r="141" spans="1:37">
      <c r="A141" s="182"/>
      <c r="B141" s="177"/>
      <c r="C141" s="177"/>
      <c r="D141" s="177"/>
      <c r="E141" s="177"/>
      <c r="F141" s="177"/>
      <c r="G141" s="177"/>
      <c r="H141" s="177"/>
      <c r="I141" s="177"/>
      <c r="J141" s="178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80"/>
      <c r="AK141" s="181"/>
    </row>
    <row r="142" spans="1:37">
      <c r="A142" s="182"/>
      <c r="B142" s="177"/>
      <c r="C142" s="177"/>
      <c r="D142" s="177"/>
      <c r="E142" s="177"/>
      <c r="F142" s="177"/>
      <c r="G142" s="177"/>
      <c r="H142" s="177"/>
      <c r="I142" s="177"/>
      <c r="J142" s="178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80"/>
      <c r="AK142" s="181"/>
    </row>
    <row r="143" spans="1:37">
      <c r="A143" s="182"/>
      <c r="B143" s="177"/>
      <c r="C143" s="177"/>
      <c r="D143" s="177"/>
      <c r="E143" s="177"/>
      <c r="F143" s="177"/>
      <c r="G143" s="177"/>
      <c r="H143" s="177"/>
      <c r="I143" s="177"/>
      <c r="J143" s="178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80"/>
      <c r="AK143" s="181"/>
    </row>
    <row r="144" spans="1:37">
      <c r="A144" s="182"/>
      <c r="B144" s="177"/>
      <c r="C144" s="177"/>
      <c r="D144" s="177"/>
      <c r="E144" s="177"/>
      <c r="F144" s="177"/>
      <c r="G144" s="177"/>
      <c r="H144" s="177"/>
      <c r="I144" s="177"/>
      <c r="J144" s="178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80"/>
      <c r="AK144" s="181"/>
    </row>
    <row r="145" spans="1:37">
      <c r="A145" s="182"/>
      <c r="B145" s="177"/>
      <c r="C145" s="177"/>
      <c r="D145" s="177"/>
      <c r="E145" s="177"/>
      <c r="F145" s="177"/>
      <c r="G145" s="177"/>
      <c r="H145" s="177"/>
      <c r="I145" s="177"/>
      <c r="J145" s="178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80"/>
      <c r="AK145" s="181"/>
    </row>
    <row r="146" spans="1:37">
      <c r="A146" s="182"/>
      <c r="B146" s="177"/>
      <c r="C146" s="177"/>
      <c r="D146" s="177"/>
      <c r="E146" s="177"/>
      <c r="F146" s="177"/>
      <c r="G146" s="177"/>
      <c r="H146" s="177"/>
      <c r="I146" s="177"/>
      <c r="J146" s="178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80"/>
      <c r="AK146" s="181"/>
    </row>
    <row r="147" spans="1:37">
      <c r="A147" s="182"/>
      <c r="B147" s="177"/>
      <c r="C147" s="177"/>
      <c r="D147" s="177"/>
      <c r="E147" s="177"/>
      <c r="F147" s="177"/>
      <c r="G147" s="177"/>
      <c r="H147" s="177"/>
      <c r="I147" s="177"/>
      <c r="J147" s="178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80"/>
      <c r="AK147" s="181"/>
    </row>
    <row r="148" spans="1:37">
      <c r="A148" s="182"/>
      <c r="B148" s="177"/>
      <c r="C148" s="177"/>
      <c r="D148" s="177"/>
      <c r="E148" s="177"/>
      <c r="F148" s="177"/>
      <c r="G148" s="177"/>
      <c r="H148" s="177"/>
      <c r="I148" s="177"/>
      <c r="J148" s="178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80"/>
      <c r="AK148" s="181"/>
    </row>
    <row r="149" spans="1:37">
      <c r="A149" s="182"/>
      <c r="B149" s="177"/>
      <c r="C149" s="177"/>
      <c r="D149" s="177"/>
      <c r="E149" s="177"/>
      <c r="F149" s="177"/>
      <c r="G149" s="177"/>
      <c r="H149" s="177"/>
      <c r="I149" s="177"/>
      <c r="J149" s="178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80"/>
      <c r="AK149" s="181"/>
    </row>
    <row r="150" spans="1:37">
      <c r="A150" s="182"/>
      <c r="B150" s="177"/>
      <c r="C150" s="177"/>
      <c r="D150" s="177"/>
      <c r="E150" s="177"/>
      <c r="F150" s="177"/>
      <c r="G150" s="177"/>
      <c r="H150" s="177"/>
      <c r="I150" s="177"/>
      <c r="J150" s="178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80"/>
      <c r="AK150" s="181"/>
    </row>
    <row r="151" spans="1:37">
      <c r="A151" s="182"/>
      <c r="B151" s="177"/>
      <c r="C151" s="177"/>
      <c r="D151" s="177"/>
      <c r="E151" s="177"/>
      <c r="F151" s="177"/>
      <c r="G151" s="177"/>
      <c r="H151" s="177"/>
      <c r="I151" s="177"/>
      <c r="J151" s="178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80"/>
      <c r="AK151" s="181"/>
    </row>
    <row r="152" spans="1:37">
      <c r="A152" s="182"/>
      <c r="B152" s="177"/>
      <c r="C152" s="177"/>
      <c r="D152" s="177"/>
      <c r="E152" s="177"/>
      <c r="F152" s="177"/>
      <c r="G152" s="177"/>
      <c r="H152" s="177"/>
      <c r="I152" s="177"/>
      <c r="J152" s="178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80"/>
      <c r="AK152" s="181"/>
    </row>
    <row r="153" spans="1:37">
      <c r="A153" s="182"/>
      <c r="B153" s="177"/>
      <c r="C153" s="177"/>
      <c r="D153" s="177"/>
      <c r="E153" s="177"/>
      <c r="F153" s="177"/>
      <c r="G153" s="177"/>
      <c r="H153" s="177"/>
      <c r="I153" s="177"/>
      <c r="J153" s="178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80"/>
      <c r="AK153" s="181"/>
    </row>
    <row r="154" spans="1:37">
      <c r="A154" s="182"/>
      <c r="B154" s="177"/>
      <c r="C154" s="177"/>
      <c r="D154" s="177"/>
      <c r="E154" s="177"/>
      <c r="F154" s="177"/>
      <c r="G154" s="177"/>
      <c r="H154" s="177"/>
      <c r="I154" s="177"/>
      <c r="J154" s="178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80"/>
      <c r="AK154" s="181"/>
    </row>
    <row r="155" spans="1:37">
      <c r="A155" s="182"/>
      <c r="B155" s="177"/>
      <c r="C155" s="177"/>
      <c r="D155" s="177"/>
      <c r="E155" s="177"/>
      <c r="F155" s="177"/>
      <c r="G155" s="177"/>
      <c r="H155" s="177"/>
      <c r="I155" s="177"/>
      <c r="J155" s="178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80"/>
      <c r="AK155" s="181"/>
    </row>
    <row r="156" spans="1:37">
      <c r="A156" s="182"/>
      <c r="B156" s="177"/>
      <c r="C156" s="177"/>
      <c r="D156" s="177"/>
      <c r="E156" s="177"/>
      <c r="F156" s="177"/>
      <c r="G156" s="177"/>
      <c r="H156" s="177"/>
      <c r="I156" s="177"/>
      <c r="J156" s="178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80"/>
      <c r="AK156" s="181"/>
    </row>
    <row r="157" spans="1:37">
      <c r="A157" s="182"/>
      <c r="B157" s="177"/>
      <c r="C157" s="177"/>
      <c r="D157" s="177"/>
      <c r="E157" s="177"/>
      <c r="F157" s="177"/>
      <c r="G157" s="177"/>
      <c r="H157" s="177"/>
      <c r="I157" s="177"/>
      <c r="J157" s="178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80"/>
      <c r="AK157" s="181"/>
    </row>
    <row r="158" spans="1:37">
      <c r="A158" s="182"/>
      <c r="B158" s="177"/>
      <c r="C158" s="177"/>
      <c r="D158" s="177"/>
      <c r="E158" s="177"/>
      <c r="F158" s="177"/>
      <c r="G158" s="177"/>
      <c r="H158" s="177"/>
      <c r="I158" s="177"/>
      <c r="J158" s="178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80"/>
      <c r="AK158" s="181"/>
    </row>
    <row r="159" spans="1:37">
      <c r="A159" s="182"/>
      <c r="B159" s="177"/>
      <c r="C159" s="177"/>
      <c r="D159" s="177"/>
      <c r="E159" s="177"/>
      <c r="F159" s="177"/>
      <c r="G159" s="177"/>
      <c r="H159" s="177"/>
      <c r="I159" s="177"/>
      <c r="J159" s="178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80"/>
      <c r="AK159" s="181"/>
    </row>
    <row r="160" spans="1:37">
      <c r="A160" s="182"/>
      <c r="B160" s="177"/>
      <c r="C160" s="177"/>
      <c r="D160" s="177"/>
      <c r="E160" s="177"/>
      <c r="F160" s="177"/>
      <c r="G160" s="177"/>
      <c r="H160" s="177"/>
      <c r="I160" s="177"/>
      <c r="J160" s="178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80"/>
      <c r="AK160" s="181"/>
    </row>
    <row r="161" spans="1:37">
      <c r="A161" s="182"/>
      <c r="B161" s="177"/>
      <c r="C161" s="177"/>
      <c r="D161" s="177"/>
      <c r="E161" s="177"/>
      <c r="F161" s="177"/>
      <c r="G161" s="177"/>
      <c r="H161" s="177"/>
      <c r="I161" s="177"/>
      <c r="J161" s="178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80"/>
      <c r="AK161" s="181"/>
    </row>
    <row r="162" spans="1:37">
      <c r="A162" s="182"/>
      <c r="B162" s="177"/>
      <c r="C162" s="177"/>
      <c r="D162" s="177"/>
      <c r="E162" s="177"/>
      <c r="F162" s="177"/>
      <c r="G162" s="177"/>
      <c r="H162" s="177"/>
      <c r="I162" s="177"/>
      <c r="J162" s="178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80"/>
      <c r="AK162" s="181"/>
    </row>
    <row r="163" spans="1:37">
      <c r="A163" s="182"/>
      <c r="B163" s="177"/>
      <c r="C163" s="177"/>
      <c r="D163" s="177"/>
      <c r="E163" s="177"/>
      <c r="F163" s="177"/>
      <c r="G163" s="177"/>
      <c r="H163" s="177"/>
      <c r="I163" s="177"/>
      <c r="J163" s="178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80"/>
      <c r="AK163" s="181"/>
    </row>
    <row r="164" spans="1:37">
      <c r="A164" s="182"/>
      <c r="B164" s="177"/>
      <c r="C164" s="177"/>
      <c r="D164" s="177"/>
      <c r="E164" s="177"/>
      <c r="F164" s="177"/>
      <c r="G164" s="177"/>
      <c r="H164" s="177"/>
      <c r="I164" s="177"/>
      <c r="J164" s="178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80"/>
      <c r="AK164" s="181"/>
    </row>
    <row r="165" spans="1:37">
      <c r="A165" s="182"/>
      <c r="B165" s="177"/>
      <c r="C165" s="177"/>
      <c r="D165" s="177"/>
      <c r="E165" s="177"/>
      <c r="F165" s="177"/>
      <c r="G165" s="177"/>
      <c r="H165" s="177"/>
      <c r="I165" s="177"/>
      <c r="J165" s="178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80"/>
      <c r="AK165" s="181"/>
    </row>
    <row r="166" spans="1:37">
      <c r="A166" s="182"/>
      <c r="B166" s="177"/>
      <c r="C166" s="177"/>
      <c r="D166" s="177"/>
      <c r="E166" s="177"/>
      <c r="F166" s="177"/>
      <c r="G166" s="177"/>
      <c r="H166" s="177"/>
      <c r="I166" s="177"/>
      <c r="J166" s="178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80"/>
      <c r="AK166" s="181"/>
    </row>
    <row r="167" spans="1:37">
      <c r="A167" s="182"/>
      <c r="B167" s="177"/>
      <c r="C167" s="177"/>
      <c r="D167" s="177"/>
      <c r="E167" s="177"/>
      <c r="F167" s="177"/>
      <c r="G167" s="177"/>
      <c r="H167" s="177"/>
      <c r="I167" s="177"/>
      <c r="J167" s="178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80"/>
      <c r="AK167" s="181"/>
    </row>
    <row r="168" spans="1:37">
      <c r="A168" s="182"/>
      <c r="B168" s="177"/>
      <c r="C168" s="177"/>
      <c r="D168" s="177"/>
      <c r="E168" s="177"/>
      <c r="F168" s="177"/>
      <c r="G168" s="177"/>
      <c r="H168" s="177"/>
      <c r="I168" s="177"/>
      <c r="J168" s="178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80"/>
      <c r="AK168" s="181"/>
    </row>
    <row r="169" spans="1:37">
      <c r="A169" s="182"/>
      <c r="B169" s="177"/>
      <c r="C169" s="177"/>
      <c r="D169" s="177"/>
      <c r="E169" s="177"/>
      <c r="F169" s="177"/>
      <c r="G169" s="177"/>
      <c r="H169" s="177"/>
      <c r="I169" s="177"/>
      <c r="J169" s="178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80"/>
      <c r="AK169" s="181"/>
    </row>
    <row r="170" spans="1:37">
      <c r="A170" s="182"/>
      <c r="B170" s="177"/>
      <c r="C170" s="177"/>
      <c r="D170" s="177"/>
      <c r="E170" s="177"/>
      <c r="F170" s="177"/>
      <c r="G170" s="177"/>
      <c r="H170" s="177"/>
      <c r="I170" s="177"/>
      <c r="J170" s="178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80"/>
      <c r="AK170" s="181"/>
    </row>
    <row r="171" spans="1:37">
      <c r="A171" s="182"/>
      <c r="B171" s="177"/>
      <c r="C171" s="177"/>
      <c r="D171" s="177"/>
      <c r="E171" s="177"/>
      <c r="F171" s="177"/>
      <c r="G171" s="177"/>
      <c r="H171" s="177"/>
      <c r="I171" s="177"/>
      <c r="J171" s="178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80"/>
      <c r="AK171" s="181"/>
    </row>
    <row r="172" spans="1:37">
      <c r="A172" s="182"/>
      <c r="B172" s="177"/>
      <c r="C172" s="177"/>
      <c r="D172" s="177"/>
      <c r="E172" s="177"/>
      <c r="F172" s="177"/>
      <c r="G172" s="177"/>
      <c r="H172" s="177"/>
      <c r="I172" s="177"/>
      <c r="J172" s="178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80"/>
      <c r="AK172" s="181"/>
    </row>
    <row r="173" spans="1:37">
      <c r="A173" s="182"/>
      <c r="B173" s="177"/>
      <c r="C173" s="177"/>
      <c r="D173" s="177"/>
      <c r="E173" s="177"/>
      <c r="F173" s="177"/>
      <c r="G173" s="177"/>
      <c r="H173" s="177"/>
      <c r="I173" s="177"/>
      <c r="J173" s="178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80"/>
      <c r="AK173" s="181"/>
    </row>
    <row r="174" spans="1:37">
      <c r="A174" s="182"/>
      <c r="B174" s="177"/>
      <c r="C174" s="177"/>
      <c r="D174" s="177"/>
      <c r="E174" s="177"/>
      <c r="F174" s="177"/>
      <c r="G174" s="177"/>
      <c r="H174" s="177"/>
      <c r="I174" s="177"/>
      <c r="J174" s="178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80"/>
      <c r="AK174" s="181"/>
    </row>
    <row r="175" spans="1:37">
      <c r="A175" s="182"/>
      <c r="B175" s="177"/>
      <c r="C175" s="177"/>
      <c r="D175" s="177"/>
      <c r="E175" s="177"/>
      <c r="F175" s="177"/>
      <c r="G175" s="177"/>
      <c r="H175" s="177"/>
      <c r="I175" s="177"/>
      <c r="J175" s="178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80"/>
      <c r="AK175" s="181"/>
    </row>
    <row r="176" spans="1:37">
      <c r="A176" s="182"/>
      <c r="B176" s="177"/>
      <c r="C176" s="177"/>
      <c r="D176" s="177"/>
      <c r="E176" s="177"/>
      <c r="F176" s="177"/>
      <c r="G176" s="177"/>
      <c r="H176" s="177"/>
      <c r="I176" s="177"/>
      <c r="J176" s="178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80"/>
      <c r="AK176" s="181"/>
    </row>
    <row r="177" spans="1:37">
      <c r="A177" s="182"/>
      <c r="B177" s="177"/>
      <c r="C177" s="177"/>
      <c r="D177" s="177"/>
      <c r="E177" s="177"/>
      <c r="F177" s="177"/>
      <c r="G177" s="177"/>
      <c r="H177" s="177"/>
      <c r="I177" s="177"/>
      <c r="J177" s="178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80"/>
      <c r="AK177" s="181"/>
    </row>
    <row r="178" spans="1:37">
      <c r="A178" s="182"/>
      <c r="B178" s="177"/>
      <c r="C178" s="177"/>
      <c r="D178" s="177"/>
      <c r="E178" s="177"/>
      <c r="F178" s="177"/>
      <c r="G178" s="177"/>
      <c r="H178" s="177"/>
      <c r="I178" s="177"/>
      <c r="J178" s="178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80"/>
      <c r="AK178" s="181"/>
    </row>
    <row r="179" spans="1:37">
      <c r="A179" s="182"/>
      <c r="B179" s="177"/>
      <c r="C179" s="177"/>
      <c r="D179" s="177"/>
      <c r="E179" s="177"/>
      <c r="F179" s="177"/>
      <c r="G179" s="177"/>
      <c r="H179" s="177"/>
      <c r="I179" s="177"/>
      <c r="J179" s="178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80"/>
      <c r="AK179" s="181"/>
    </row>
    <row r="180" spans="1:37">
      <c r="A180" s="182"/>
      <c r="B180" s="177"/>
      <c r="C180" s="177"/>
      <c r="D180" s="177"/>
      <c r="E180" s="177"/>
      <c r="F180" s="177"/>
      <c r="G180" s="177"/>
      <c r="H180" s="177"/>
      <c r="I180" s="177"/>
      <c r="J180" s="178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80"/>
      <c r="AK180" s="181"/>
    </row>
    <row r="181" spans="1:37">
      <c r="A181" s="182"/>
      <c r="B181" s="177"/>
      <c r="C181" s="177"/>
      <c r="D181" s="177"/>
      <c r="E181" s="177"/>
      <c r="F181" s="177"/>
      <c r="G181" s="177"/>
      <c r="H181" s="177"/>
      <c r="I181" s="177"/>
      <c r="J181" s="178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80"/>
      <c r="AK181" s="181"/>
    </row>
    <row r="182" spans="1:37">
      <c r="A182" s="182"/>
      <c r="B182" s="177"/>
      <c r="C182" s="177"/>
      <c r="D182" s="177"/>
      <c r="E182" s="177"/>
      <c r="F182" s="177"/>
      <c r="G182" s="177"/>
      <c r="H182" s="177"/>
      <c r="I182" s="177"/>
      <c r="J182" s="178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80"/>
      <c r="AK182" s="181"/>
    </row>
    <row r="183" spans="1:37">
      <c r="A183" s="182"/>
      <c r="B183" s="177"/>
      <c r="C183" s="177"/>
      <c r="D183" s="177"/>
      <c r="E183" s="177"/>
      <c r="F183" s="177"/>
      <c r="G183" s="177"/>
      <c r="H183" s="177"/>
      <c r="I183" s="177"/>
      <c r="J183" s="178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80"/>
      <c r="AK183" s="181"/>
    </row>
    <row r="184" spans="1:37">
      <c r="A184" s="182"/>
      <c r="B184" s="177"/>
      <c r="C184" s="177"/>
      <c r="D184" s="177"/>
      <c r="E184" s="177"/>
      <c r="F184" s="177"/>
      <c r="G184" s="177"/>
      <c r="H184" s="177"/>
      <c r="I184" s="177"/>
      <c r="J184" s="178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80"/>
      <c r="AK184" s="181"/>
    </row>
    <row r="185" spans="1:37">
      <c r="A185" s="182"/>
      <c r="B185" s="177"/>
      <c r="C185" s="177"/>
      <c r="D185" s="177"/>
      <c r="E185" s="177"/>
      <c r="F185" s="177"/>
      <c r="G185" s="177"/>
      <c r="H185" s="177"/>
      <c r="I185" s="177"/>
      <c r="J185" s="178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80"/>
      <c r="AK185" s="181"/>
    </row>
    <row r="186" spans="1:37">
      <c r="A186" s="182"/>
      <c r="B186" s="177"/>
      <c r="C186" s="177"/>
      <c r="D186" s="177"/>
      <c r="E186" s="177"/>
      <c r="F186" s="177"/>
      <c r="G186" s="177"/>
      <c r="H186" s="177"/>
      <c r="I186" s="177"/>
      <c r="J186" s="178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80"/>
      <c r="AK186" s="181"/>
    </row>
    <row r="187" spans="1:37">
      <c r="A187" s="182"/>
      <c r="B187" s="177"/>
      <c r="C187" s="177"/>
      <c r="D187" s="177"/>
      <c r="E187" s="177"/>
      <c r="F187" s="177"/>
      <c r="G187" s="177"/>
      <c r="H187" s="177"/>
      <c r="I187" s="177"/>
      <c r="J187" s="178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80"/>
      <c r="AK187" s="181"/>
    </row>
    <row r="188" spans="1:37">
      <c r="A188" s="182"/>
      <c r="B188" s="177"/>
      <c r="C188" s="177"/>
      <c r="D188" s="177"/>
      <c r="E188" s="177"/>
      <c r="F188" s="177"/>
      <c r="G188" s="177"/>
      <c r="H188" s="177"/>
      <c r="I188" s="177"/>
      <c r="J188" s="178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80"/>
      <c r="AK188" s="181"/>
    </row>
    <row r="189" spans="1:37">
      <c r="A189" s="182"/>
      <c r="B189" s="177"/>
      <c r="C189" s="177"/>
      <c r="D189" s="177"/>
      <c r="E189" s="177"/>
      <c r="F189" s="177"/>
      <c r="G189" s="177"/>
      <c r="H189" s="177"/>
      <c r="I189" s="177"/>
      <c r="J189" s="178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80"/>
      <c r="AK189" s="181"/>
    </row>
    <row r="190" spans="1:37">
      <c r="A190" s="182"/>
      <c r="B190" s="177"/>
      <c r="C190" s="177"/>
      <c r="D190" s="177"/>
      <c r="E190" s="177"/>
      <c r="F190" s="177"/>
      <c r="G190" s="177"/>
      <c r="H190" s="177"/>
      <c r="I190" s="177"/>
      <c r="J190" s="178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80"/>
      <c r="AK190" s="181"/>
    </row>
    <row r="191" spans="1:37">
      <c r="A191" s="182"/>
      <c r="B191" s="177"/>
      <c r="C191" s="177"/>
      <c r="D191" s="177"/>
      <c r="E191" s="177"/>
      <c r="F191" s="177"/>
      <c r="G191" s="177"/>
      <c r="H191" s="177"/>
      <c r="I191" s="177"/>
      <c r="J191" s="178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80"/>
      <c r="AK191" s="181"/>
    </row>
    <row r="192" spans="1:37">
      <c r="A192" s="182"/>
      <c r="B192" s="177"/>
      <c r="C192" s="177"/>
      <c r="D192" s="177"/>
      <c r="E192" s="177"/>
      <c r="F192" s="177"/>
      <c r="G192" s="177"/>
      <c r="H192" s="177"/>
      <c r="I192" s="177"/>
      <c r="J192" s="178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80"/>
      <c r="AK192" s="181"/>
    </row>
    <row r="193" spans="1:37">
      <c r="A193" s="182"/>
      <c r="B193" s="177"/>
      <c r="C193" s="177"/>
      <c r="D193" s="177"/>
      <c r="E193" s="177"/>
      <c r="F193" s="177"/>
      <c r="G193" s="177"/>
      <c r="H193" s="177"/>
      <c r="I193" s="177"/>
      <c r="J193" s="178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80"/>
      <c r="AK193" s="181"/>
    </row>
    <row r="194" spans="1:37">
      <c r="A194" s="182"/>
      <c r="B194" s="177"/>
      <c r="C194" s="177"/>
      <c r="D194" s="177"/>
      <c r="E194" s="177"/>
      <c r="F194" s="177"/>
      <c r="G194" s="177"/>
      <c r="H194" s="177"/>
      <c r="I194" s="177"/>
      <c r="J194" s="178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80"/>
      <c r="AK194" s="181"/>
    </row>
    <row r="195" spans="1:37">
      <c r="A195" s="182"/>
      <c r="B195" s="177"/>
      <c r="C195" s="177"/>
      <c r="D195" s="177"/>
      <c r="E195" s="177"/>
      <c r="F195" s="177"/>
      <c r="G195" s="177"/>
      <c r="H195" s="177"/>
      <c r="I195" s="177"/>
      <c r="J195" s="178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80"/>
      <c r="AK195" s="181"/>
    </row>
    <row r="196" spans="1:37">
      <c r="A196" s="182"/>
      <c r="B196" s="177"/>
      <c r="C196" s="177"/>
      <c r="D196" s="177"/>
      <c r="E196" s="177"/>
      <c r="F196" s="177"/>
      <c r="G196" s="177"/>
      <c r="H196" s="177"/>
      <c r="I196" s="177"/>
      <c r="J196" s="178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80"/>
      <c r="AK196" s="181"/>
    </row>
    <row r="197" spans="1:37">
      <c r="A197" s="182"/>
      <c r="B197" s="177"/>
      <c r="C197" s="177"/>
      <c r="D197" s="177"/>
      <c r="E197" s="177"/>
      <c r="F197" s="177"/>
      <c r="G197" s="177"/>
      <c r="H197" s="177"/>
      <c r="I197" s="177"/>
      <c r="J197" s="178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80"/>
      <c r="AK197" s="181"/>
    </row>
    <row r="198" spans="1:37">
      <c r="A198" s="182"/>
      <c r="B198" s="177"/>
      <c r="C198" s="177"/>
      <c r="D198" s="177"/>
      <c r="E198" s="177"/>
      <c r="F198" s="177"/>
      <c r="G198" s="177"/>
      <c r="H198" s="177"/>
      <c r="I198" s="177"/>
      <c r="J198" s="178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80"/>
      <c r="AK198" s="181"/>
    </row>
    <row r="199" spans="1:37">
      <c r="A199" s="182"/>
      <c r="B199" s="177"/>
      <c r="C199" s="177"/>
      <c r="D199" s="177"/>
      <c r="E199" s="177"/>
      <c r="F199" s="177"/>
      <c r="G199" s="177"/>
      <c r="H199" s="177"/>
      <c r="I199" s="177"/>
      <c r="J199" s="178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80"/>
      <c r="AK199" s="181"/>
    </row>
    <row r="200" spans="1:37">
      <c r="A200" s="182"/>
      <c r="B200" s="177"/>
      <c r="C200" s="177"/>
      <c r="D200" s="177"/>
      <c r="E200" s="177"/>
      <c r="F200" s="177"/>
      <c r="G200" s="177"/>
      <c r="H200" s="177"/>
      <c r="I200" s="177"/>
      <c r="J200" s="178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80"/>
      <c r="AK200" s="181"/>
    </row>
    <row r="201" spans="1:37">
      <c r="A201" s="182"/>
      <c r="B201" s="177"/>
      <c r="C201" s="177"/>
      <c r="D201" s="177"/>
      <c r="E201" s="177"/>
      <c r="F201" s="177"/>
      <c r="G201" s="177"/>
      <c r="H201" s="177"/>
      <c r="I201" s="177"/>
      <c r="J201" s="178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80"/>
      <c r="AK201" s="181"/>
    </row>
    <row r="202" spans="1:37">
      <c r="A202" s="182"/>
      <c r="B202" s="177"/>
      <c r="C202" s="177"/>
      <c r="D202" s="177"/>
      <c r="E202" s="177"/>
      <c r="F202" s="177"/>
      <c r="G202" s="177"/>
      <c r="H202" s="177"/>
      <c r="I202" s="177"/>
      <c r="J202" s="178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80"/>
      <c r="AK202" s="181"/>
    </row>
    <row r="203" spans="1:37">
      <c r="A203" s="182"/>
      <c r="B203" s="177"/>
      <c r="C203" s="177"/>
      <c r="D203" s="177"/>
      <c r="E203" s="177"/>
      <c r="F203" s="177"/>
      <c r="G203" s="177"/>
      <c r="H203" s="177"/>
      <c r="I203" s="177"/>
      <c r="J203" s="178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80"/>
      <c r="AK203" s="181"/>
    </row>
    <row r="204" spans="1:37">
      <c r="A204" s="182"/>
      <c r="B204" s="177"/>
      <c r="C204" s="177"/>
      <c r="D204" s="177"/>
      <c r="E204" s="177"/>
      <c r="F204" s="177"/>
      <c r="G204" s="177"/>
      <c r="H204" s="177"/>
      <c r="I204" s="177"/>
      <c r="J204" s="178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80"/>
      <c r="AK204" s="181"/>
    </row>
    <row r="205" spans="1:37">
      <c r="A205" s="182"/>
      <c r="B205" s="177"/>
      <c r="C205" s="177"/>
      <c r="D205" s="177"/>
      <c r="E205" s="177"/>
      <c r="F205" s="177"/>
      <c r="G205" s="177"/>
      <c r="H205" s="177"/>
      <c r="I205" s="177"/>
      <c r="J205" s="178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80"/>
      <c r="AK205" s="181"/>
    </row>
    <row r="206" spans="1:37">
      <c r="A206" s="182"/>
      <c r="B206" s="177"/>
      <c r="C206" s="177"/>
      <c r="D206" s="177"/>
      <c r="E206" s="177"/>
      <c r="F206" s="177"/>
      <c r="G206" s="177"/>
      <c r="H206" s="177"/>
      <c r="I206" s="177"/>
      <c r="J206" s="178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80"/>
      <c r="AK206" s="181"/>
    </row>
    <row r="207" spans="1:37">
      <c r="A207" s="182"/>
      <c r="B207" s="177"/>
      <c r="C207" s="177"/>
      <c r="D207" s="177"/>
      <c r="E207" s="177"/>
      <c r="F207" s="177"/>
      <c r="G207" s="177"/>
      <c r="H207" s="177"/>
      <c r="I207" s="177"/>
      <c r="J207" s="178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80"/>
      <c r="AK207" s="181"/>
    </row>
    <row r="208" spans="1:37">
      <c r="A208" s="182"/>
      <c r="B208" s="177"/>
      <c r="C208" s="177"/>
      <c r="D208" s="177"/>
      <c r="E208" s="177"/>
      <c r="F208" s="177"/>
      <c r="G208" s="177"/>
      <c r="H208" s="177"/>
      <c r="I208" s="177"/>
      <c r="J208" s="178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80"/>
      <c r="AK208" s="181"/>
    </row>
    <row r="209" spans="1:37">
      <c r="A209" s="182"/>
      <c r="B209" s="177"/>
      <c r="C209" s="177"/>
      <c r="D209" s="177"/>
      <c r="E209" s="177"/>
      <c r="F209" s="177"/>
      <c r="G209" s="177"/>
      <c r="H209" s="177"/>
      <c r="I209" s="177"/>
      <c r="J209" s="178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80"/>
      <c r="AK209" s="181"/>
    </row>
    <row r="210" spans="1:37">
      <c r="A210" s="182"/>
      <c r="B210" s="177"/>
      <c r="C210" s="177"/>
      <c r="D210" s="177"/>
      <c r="E210" s="177"/>
      <c r="F210" s="177"/>
      <c r="G210" s="177"/>
      <c r="H210" s="177"/>
      <c r="I210" s="177"/>
      <c r="J210" s="178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80"/>
      <c r="AK210" s="181"/>
    </row>
    <row r="211" spans="1:37">
      <c r="A211" s="182"/>
      <c r="B211" s="177"/>
      <c r="C211" s="177"/>
      <c r="D211" s="177"/>
      <c r="E211" s="177"/>
      <c r="F211" s="177"/>
      <c r="G211" s="177"/>
      <c r="H211" s="177"/>
      <c r="I211" s="177"/>
      <c r="J211" s="178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80"/>
      <c r="AK211" s="181"/>
    </row>
    <row r="212" spans="1:37">
      <c r="A212" s="182"/>
      <c r="B212" s="177"/>
      <c r="C212" s="177"/>
      <c r="D212" s="177"/>
      <c r="E212" s="177"/>
      <c r="F212" s="177"/>
      <c r="G212" s="177"/>
      <c r="H212" s="177"/>
      <c r="I212" s="177"/>
      <c r="J212" s="178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80"/>
      <c r="AK212" s="181"/>
    </row>
    <row r="213" spans="1:37">
      <c r="A213" s="182"/>
      <c r="B213" s="177"/>
      <c r="C213" s="177"/>
      <c r="D213" s="177"/>
      <c r="E213" s="177"/>
      <c r="F213" s="177"/>
      <c r="G213" s="177"/>
      <c r="H213" s="177"/>
      <c r="I213" s="177"/>
      <c r="J213" s="178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80"/>
      <c r="AK213" s="181"/>
    </row>
    <row r="214" spans="1:37">
      <c r="A214" s="182"/>
      <c r="B214" s="177"/>
      <c r="C214" s="177"/>
      <c r="D214" s="177"/>
      <c r="E214" s="177"/>
      <c r="F214" s="177"/>
      <c r="G214" s="177"/>
      <c r="H214" s="177"/>
      <c r="I214" s="177"/>
      <c r="J214" s="178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80"/>
      <c r="AK214" s="181"/>
    </row>
    <row r="215" spans="1:37">
      <c r="A215" s="182"/>
      <c r="B215" s="177"/>
      <c r="C215" s="177"/>
      <c r="D215" s="177"/>
      <c r="E215" s="177"/>
      <c r="F215" s="177"/>
      <c r="G215" s="177"/>
      <c r="H215" s="177"/>
      <c r="I215" s="177"/>
      <c r="J215" s="178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80"/>
      <c r="AK215" s="181"/>
    </row>
    <row r="216" spans="1:37">
      <c r="A216" s="182"/>
      <c r="B216" s="177"/>
      <c r="C216" s="177"/>
      <c r="D216" s="177"/>
      <c r="E216" s="177"/>
      <c r="F216" s="177"/>
      <c r="G216" s="177"/>
      <c r="H216" s="177"/>
      <c r="I216" s="177"/>
      <c r="J216" s="178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80"/>
      <c r="AK216" s="181"/>
    </row>
    <row r="217" spans="1:37">
      <c r="A217" s="182"/>
      <c r="B217" s="177"/>
      <c r="C217" s="177"/>
      <c r="D217" s="177"/>
      <c r="E217" s="177"/>
      <c r="F217" s="177"/>
      <c r="G217" s="177"/>
      <c r="H217" s="177"/>
      <c r="I217" s="177"/>
      <c r="J217" s="178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80"/>
      <c r="AK217" s="181"/>
    </row>
    <row r="218" spans="1:37">
      <c r="A218" s="182"/>
      <c r="B218" s="177"/>
      <c r="C218" s="177"/>
      <c r="D218" s="177"/>
      <c r="E218" s="177"/>
      <c r="F218" s="177"/>
      <c r="G218" s="177"/>
      <c r="H218" s="177"/>
      <c r="I218" s="177"/>
      <c r="J218" s="178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80"/>
      <c r="AK218" s="181"/>
    </row>
    <row r="219" spans="1:37">
      <c r="A219" s="182"/>
      <c r="B219" s="177"/>
      <c r="C219" s="177"/>
      <c r="D219" s="177"/>
      <c r="E219" s="177"/>
      <c r="F219" s="177"/>
      <c r="G219" s="177"/>
      <c r="H219" s="177"/>
      <c r="I219" s="177"/>
      <c r="J219" s="178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80"/>
      <c r="AK219" s="181"/>
    </row>
    <row r="220" spans="1:37">
      <c r="A220" s="182"/>
      <c r="B220" s="177"/>
      <c r="C220" s="177"/>
      <c r="D220" s="177"/>
      <c r="E220" s="177"/>
      <c r="F220" s="177"/>
      <c r="G220" s="177"/>
      <c r="H220" s="177"/>
      <c r="I220" s="177"/>
      <c r="J220" s="178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80"/>
      <c r="AK220" s="181"/>
    </row>
    <row r="221" spans="1:37">
      <c r="A221" s="182"/>
      <c r="B221" s="177"/>
      <c r="C221" s="177"/>
      <c r="D221" s="177"/>
      <c r="E221" s="177"/>
      <c r="F221" s="177"/>
      <c r="G221" s="177"/>
      <c r="H221" s="177"/>
      <c r="I221" s="177"/>
      <c r="J221" s="178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80"/>
      <c r="AK221" s="181"/>
    </row>
    <row r="222" spans="1:37">
      <c r="A222" s="182"/>
      <c r="B222" s="177"/>
      <c r="C222" s="177"/>
      <c r="D222" s="177"/>
      <c r="E222" s="177"/>
      <c r="F222" s="177"/>
      <c r="G222" s="177"/>
      <c r="H222" s="177"/>
      <c r="I222" s="177"/>
      <c r="J222" s="178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80"/>
      <c r="AK222" s="181"/>
    </row>
    <row r="223" spans="1:37">
      <c r="A223" s="182"/>
      <c r="B223" s="177"/>
      <c r="C223" s="177"/>
      <c r="D223" s="177"/>
      <c r="E223" s="177"/>
      <c r="F223" s="177"/>
      <c r="G223" s="177"/>
      <c r="H223" s="177"/>
      <c r="I223" s="177"/>
      <c r="J223" s="178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80"/>
      <c r="AK223" s="181"/>
    </row>
    <row r="224" spans="1:37">
      <c r="A224" s="182"/>
      <c r="B224" s="177"/>
      <c r="C224" s="177"/>
      <c r="D224" s="177"/>
      <c r="E224" s="177"/>
      <c r="F224" s="177"/>
      <c r="G224" s="177"/>
      <c r="H224" s="177"/>
      <c r="I224" s="177"/>
      <c r="J224" s="178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80"/>
      <c r="AK224" s="181"/>
    </row>
    <row r="225" spans="1:37">
      <c r="A225" s="182"/>
      <c r="B225" s="177"/>
      <c r="C225" s="177"/>
      <c r="D225" s="177"/>
      <c r="E225" s="177"/>
      <c r="F225" s="177"/>
      <c r="G225" s="177"/>
      <c r="H225" s="177"/>
      <c r="I225" s="177"/>
      <c r="J225" s="178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80"/>
      <c r="AK225" s="181"/>
    </row>
    <row r="226" spans="1:37">
      <c r="A226" s="182"/>
      <c r="B226" s="177"/>
      <c r="C226" s="177"/>
      <c r="D226" s="177"/>
      <c r="E226" s="177"/>
      <c r="F226" s="177"/>
      <c r="G226" s="177"/>
      <c r="H226" s="177"/>
      <c r="I226" s="177"/>
      <c r="J226" s="178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80"/>
      <c r="AK226" s="181"/>
    </row>
    <row r="227" spans="1:37">
      <c r="A227" s="182"/>
      <c r="B227" s="177"/>
      <c r="C227" s="177"/>
      <c r="D227" s="177"/>
      <c r="E227" s="177"/>
      <c r="F227" s="177"/>
      <c r="G227" s="177"/>
      <c r="H227" s="177"/>
      <c r="I227" s="177"/>
      <c r="J227" s="178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80"/>
      <c r="AK227" s="181"/>
    </row>
    <row r="228" spans="1:37">
      <c r="A228" s="182"/>
      <c r="B228" s="177"/>
      <c r="C228" s="177"/>
      <c r="D228" s="177"/>
      <c r="E228" s="177"/>
      <c r="F228" s="177"/>
      <c r="G228" s="177"/>
      <c r="H228" s="177"/>
      <c r="I228" s="177"/>
      <c r="J228" s="178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80"/>
      <c r="AK228" s="181"/>
    </row>
    <row r="229" spans="1:37">
      <c r="A229" s="182"/>
      <c r="B229" s="177"/>
      <c r="C229" s="177"/>
      <c r="D229" s="177"/>
      <c r="E229" s="177"/>
      <c r="F229" s="177"/>
      <c r="G229" s="177"/>
      <c r="H229" s="177"/>
      <c r="I229" s="177"/>
      <c r="J229" s="178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80"/>
      <c r="AK229" s="181"/>
    </row>
    <row r="230" spans="1:37">
      <c r="A230" s="182"/>
      <c r="B230" s="177"/>
      <c r="C230" s="177"/>
      <c r="D230" s="177"/>
      <c r="E230" s="177"/>
      <c r="F230" s="177"/>
      <c r="G230" s="177"/>
      <c r="H230" s="177"/>
      <c r="I230" s="177"/>
      <c r="J230" s="178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80"/>
      <c r="AK230" s="181"/>
    </row>
    <row r="231" spans="1:37">
      <c r="A231" s="182"/>
      <c r="B231" s="177"/>
      <c r="C231" s="177"/>
      <c r="D231" s="177"/>
      <c r="E231" s="177"/>
      <c r="F231" s="177"/>
      <c r="G231" s="177"/>
      <c r="H231" s="177"/>
      <c r="I231" s="177"/>
      <c r="J231" s="178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80"/>
      <c r="AK231" s="181"/>
    </row>
    <row r="232" spans="1:37">
      <c r="A232" s="182"/>
      <c r="B232" s="177"/>
      <c r="C232" s="177"/>
      <c r="D232" s="177"/>
      <c r="E232" s="177"/>
      <c r="F232" s="177"/>
      <c r="G232" s="177"/>
      <c r="H232" s="177"/>
      <c r="I232" s="177"/>
      <c r="J232" s="178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80"/>
      <c r="AK232" s="181"/>
    </row>
    <row r="233" spans="1:37">
      <c r="A233" s="182"/>
      <c r="B233" s="177"/>
      <c r="C233" s="177"/>
      <c r="D233" s="177"/>
      <c r="E233" s="177"/>
      <c r="F233" s="177"/>
      <c r="G233" s="177"/>
      <c r="H233" s="177"/>
      <c r="I233" s="177"/>
      <c r="J233" s="178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80"/>
      <c r="AK233" s="181"/>
    </row>
    <row r="234" spans="1:37">
      <c r="A234" s="182"/>
      <c r="B234" s="177"/>
      <c r="C234" s="177"/>
      <c r="D234" s="177"/>
      <c r="E234" s="177"/>
      <c r="F234" s="177"/>
      <c r="G234" s="177"/>
      <c r="H234" s="177"/>
      <c r="I234" s="177"/>
      <c r="J234" s="178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80"/>
      <c r="AK234" s="181"/>
    </row>
    <row r="235" spans="1:37">
      <c r="A235" s="182"/>
      <c r="B235" s="177"/>
      <c r="C235" s="177"/>
      <c r="D235" s="177"/>
      <c r="E235" s="177"/>
      <c r="F235" s="177"/>
      <c r="G235" s="177"/>
      <c r="H235" s="177"/>
      <c r="I235" s="177"/>
      <c r="J235" s="178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80"/>
      <c r="AK235" s="181"/>
    </row>
    <row r="236" spans="1:37">
      <c r="A236" s="182"/>
      <c r="B236" s="177"/>
      <c r="C236" s="177"/>
      <c r="D236" s="177"/>
      <c r="E236" s="177"/>
      <c r="F236" s="177"/>
      <c r="G236" s="177"/>
      <c r="H236" s="177"/>
      <c r="I236" s="177"/>
      <c r="J236" s="178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80"/>
      <c r="AK236" s="181"/>
    </row>
    <row r="237" spans="1:37">
      <c r="A237" s="182"/>
      <c r="B237" s="177"/>
      <c r="C237" s="177"/>
      <c r="D237" s="177"/>
      <c r="E237" s="177"/>
      <c r="F237" s="177"/>
      <c r="G237" s="177"/>
      <c r="H237" s="177"/>
      <c r="I237" s="177"/>
      <c r="J237" s="178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80"/>
      <c r="AK237" s="181"/>
    </row>
    <row r="238" spans="1:37">
      <c r="A238" s="182"/>
      <c r="B238" s="177"/>
      <c r="C238" s="177"/>
      <c r="D238" s="177"/>
      <c r="E238" s="177"/>
      <c r="F238" s="177"/>
      <c r="G238" s="177"/>
      <c r="H238" s="177"/>
      <c r="I238" s="177"/>
      <c r="J238" s="178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80"/>
      <c r="AK238" s="181"/>
    </row>
    <row r="239" spans="1:37">
      <c r="A239" s="182"/>
      <c r="B239" s="177"/>
      <c r="C239" s="177"/>
      <c r="D239" s="177"/>
      <c r="E239" s="177"/>
      <c r="F239" s="177"/>
      <c r="G239" s="177"/>
      <c r="H239" s="177"/>
      <c r="I239" s="177"/>
      <c r="J239" s="178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80"/>
      <c r="AK239" s="181"/>
    </row>
    <row r="240" spans="1:37">
      <c r="A240" s="182"/>
      <c r="B240" s="177"/>
      <c r="C240" s="177"/>
      <c r="D240" s="177"/>
      <c r="E240" s="177"/>
      <c r="F240" s="177"/>
      <c r="G240" s="177"/>
      <c r="H240" s="177"/>
      <c r="I240" s="177"/>
      <c r="J240" s="178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80"/>
      <c r="AK240" s="181"/>
    </row>
    <row r="241" spans="1:37">
      <c r="A241" s="182"/>
      <c r="B241" s="177"/>
      <c r="C241" s="177"/>
      <c r="D241" s="177"/>
      <c r="E241" s="177"/>
      <c r="F241" s="177"/>
      <c r="G241" s="177"/>
      <c r="H241" s="177"/>
      <c r="I241" s="177"/>
      <c r="J241" s="178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80"/>
      <c r="AK241" s="181"/>
    </row>
    <row r="242" spans="1:37">
      <c r="A242" s="182"/>
      <c r="B242" s="177"/>
      <c r="C242" s="177"/>
      <c r="D242" s="177"/>
      <c r="E242" s="177"/>
      <c r="F242" s="177"/>
      <c r="G242" s="177"/>
      <c r="H242" s="177"/>
      <c r="I242" s="177"/>
      <c r="J242" s="178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80"/>
      <c r="AK242" s="181"/>
    </row>
    <row r="243" spans="1:37">
      <c r="A243" s="182"/>
      <c r="B243" s="177"/>
      <c r="C243" s="177"/>
      <c r="D243" s="177"/>
      <c r="E243" s="177"/>
      <c r="F243" s="177"/>
      <c r="G243" s="177"/>
      <c r="H243" s="177"/>
      <c r="I243" s="177"/>
      <c r="J243" s="178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80"/>
      <c r="AK243" s="181"/>
    </row>
    <row r="244" spans="1:37">
      <c r="A244" s="182"/>
      <c r="B244" s="177"/>
      <c r="C244" s="177"/>
      <c r="D244" s="177"/>
      <c r="E244" s="177"/>
      <c r="F244" s="177"/>
      <c r="G244" s="177"/>
      <c r="H244" s="177"/>
      <c r="I244" s="177"/>
      <c r="J244" s="178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80"/>
      <c r="AK244" s="181"/>
    </row>
    <row r="245" spans="1:37">
      <c r="A245" s="182"/>
      <c r="B245" s="177"/>
      <c r="C245" s="177"/>
      <c r="D245" s="177"/>
      <c r="E245" s="177"/>
      <c r="F245" s="177"/>
      <c r="G245" s="177"/>
      <c r="H245" s="177"/>
      <c r="I245" s="177"/>
      <c r="J245" s="178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80"/>
      <c r="AK245" s="181"/>
    </row>
    <row r="246" spans="1:37">
      <c r="A246" s="182"/>
      <c r="B246" s="177"/>
      <c r="C246" s="177"/>
      <c r="D246" s="177"/>
      <c r="E246" s="177"/>
      <c r="F246" s="177"/>
      <c r="G246" s="177"/>
      <c r="H246" s="177"/>
      <c r="I246" s="177"/>
      <c r="J246" s="178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80"/>
      <c r="AK246" s="181"/>
    </row>
    <row r="247" spans="1:37">
      <c r="A247" s="182"/>
      <c r="B247" s="177"/>
      <c r="C247" s="177"/>
      <c r="D247" s="177"/>
      <c r="E247" s="177"/>
      <c r="F247" s="177"/>
      <c r="G247" s="177"/>
      <c r="H247" s="177"/>
      <c r="I247" s="177"/>
      <c r="J247" s="178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80"/>
      <c r="AK247" s="181"/>
    </row>
    <row r="248" spans="1:37">
      <c r="A248" s="182"/>
      <c r="B248" s="177"/>
      <c r="C248" s="177"/>
      <c r="D248" s="177"/>
      <c r="E248" s="177"/>
      <c r="F248" s="177"/>
      <c r="G248" s="177"/>
      <c r="H248" s="177"/>
      <c r="I248" s="177"/>
      <c r="J248" s="178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80"/>
      <c r="AK248" s="181"/>
    </row>
    <row r="249" spans="1:37">
      <c r="A249" s="182"/>
      <c r="B249" s="177"/>
      <c r="C249" s="177"/>
      <c r="D249" s="177"/>
      <c r="E249" s="177"/>
      <c r="F249" s="177"/>
      <c r="G249" s="177"/>
      <c r="H249" s="177"/>
      <c r="I249" s="177"/>
      <c r="J249" s="178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80"/>
      <c r="AK249" s="181"/>
    </row>
    <row r="250" spans="1:37">
      <c r="A250" s="182"/>
      <c r="B250" s="177"/>
      <c r="C250" s="177"/>
      <c r="D250" s="177"/>
      <c r="E250" s="177"/>
      <c r="F250" s="177"/>
      <c r="G250" s="177"/>
      <c r="H250" s="177"/>
      <c r="I250" s="177"/>
      <c r="J250" s="178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80"/>
      <c r="AK250" s="181"/>
    </row>
    <row r="251" spans="1:37">
      <c r="A251" s="182"/>
      <c r="B251" s="177"/>
      <c r="C251" s="177"/>
      <c r="D251" s="177"/>
      <c r="E251" s="177"/>
      <c r="F251" s="177"/>
      <c r="G251" s="177"/>
      <c r="H251" s="177"/>
      <c r="I251" s="177"/>
      <c r="J251" s="178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80"/>
      <c r="AK251" s="181"/>
    </row>
    <row r="252" spans="1:37">
      <c r="A252" s="182"/>
      <c r="B252" s="177"/>
      <c r="C252" s="177"/>
      <c r="D252" s="177"/>
      <c r="E252" s="177"/>
      <c r="F252" s="177"/>
      <c r="G252" s="177"/>
      <c r="H252" s="177"/>
      <c r="I252" s="177"/>
      <c r="J252" s="178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80"/>
      <c r="AK252" s="181"/>
    </row>
    <row r="253" spans="1:37">
      <c r="A253" s="182"/>
      <c r="B253" s="177"/>
      <c r="C253" s="177"/>
      <c r="D253" s="177"/>
      <c r="E253" s="177"/>
      <c r="F253" s="177"/>
      <c r="G253" s="177"/>
      <c r="H253" s="177"/>
      <c r="I253" s="177"/>
      <c r="J253" s="178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80"/>
      <c r="AK253" s="181"/>
    </row>
    <row r="254" spans="1:37">
      <c r="A254" s="182"/>
      <c r="B254" s="177"/>
      <c r="C254" s="177"/>
      <c r="D254" s="177"/>
      <c r="E254" s="177"/>
      <c r="F254" s="177"/>
      <c r="G254" s="177"/>
      <c r="H254" s="177"/>
      <c r="I254" s="177"/>
      <c r="J254" s="178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80"/>
      <c r="AK254" s="181"/>
    </row>
    <row r="255" spans="1:37">
      <c r="A255" s="182"/>
      <c r="B255" s="177"/>
      <c r="C255" s="177"/>
      <c r="D255" s="177"/>
      <c r="E255" s="177"/>
      <c r="F255" s="177"/>
      <c r="G255" s="177"/>
      <c r="H255" s="177"/>
      <c r="I255" s="177"/>
      <c r="J255" s="178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80"/>
      <c r="AK255" s="181"/>
    </row>
    <row r="256" spans="1:37">
      <c r="A256" s="182"/>
      <c r="B256" s="177"/>
      <c r="C256" s="177"/>
      <c r="D256" s="177"/>
      <c r="E256" s="177"/>
      <c r="F256" s="177"/>
      <c r="G256" s="177"/>
      <c r="H256" s="177"/>
      <c r="I256" s="177"/>
      <c r="J256" s="178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80"/>
      <c r="AK256" s="181"/>
    </row>
    <row r="257" spans="1:37">
      <c r="A257" s="182"/>
      <c r="B257" s="177"/>
      <c r="C257" s="177"/>
      <c r="D257" s="177"/>
      <c r="E257" s="177"/>
      <c r="F257" s="177"/>
      <c r="G257" s="177"/>
      <c r="H257" s="177"/>
      <c r="I257" s="177"/>
      <c r="J257" s="178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80"/>
      <c r="AK257" s="181"/>
    </row>
    <row r="258" spans="1:37">
      <c r="A258" s="182"/>
      <c r="B258" s="177"/>
      <c r="C258" s="177"/>
      <c r="D258" s="177"/>
      <c r="E258" s="177"/>
      <c r="F258" s="177"/>
      <c r="G258" s="177"/>
      <c r="H258" s="177"/>
      <c r="I258" s="177"/>
      <c r="J258" s="178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80"/>
      <c r="AK258" s="181"/>
    </row>
    <row r="259" spans="1:37">
      <c r="A259" s="182"/>
      <c r="B259" s="177"/>
      <c r="C259" s="177"/>
      <c r="D259" s="177"/>
      <c r="E259" s="177"/>
      <c r="F259" s="177"/>
      <c r="G259" s="177"/>
      <c r="H259" s="177"/>
      <c r="I259" s="177"/>
      <c r="J259" s="178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80"/>
      <c r="AK259" s="181"/>
    </row>
    <row r="260" spans="1:37">
      <c r="A260" s="182"/>
      <c r="B260" s="177"/>
      <c r="C260" s="177"/>
      <c r="D260" s="177"/>
      <c r="E260" s="177"/>
      <c r="F260" s="177"/>
      <c r="G260" s="177"/>
      <c r="H260" s="177"/>
      <c r="I260" s="177"/>
      <c r="J260" s="178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80"/>
      <c r="AK260" s="181"/>
    </row>
    <row r="261" spans="1:37">
      <c r="A261" s="182"/>
      <c r="B261" s="177"/>
      <c r="C261" s="177"/>
      <c r="D261" s="177"/>
      <c r="E261" s="177"/>
      <c r="F261" s="177"/>
      <c r="G261" s="177"/>
      <c r="H261" s="177"/>
      <c r="I261" s="177"/>
      <c r="J261" s="178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80"/>
      <c r="AK261" s="181"/>
    </row>
    <row r="262" spans="1:37">
      <c r="A262" s="182"/>
      <c r="B262" s="177"/>
      <c r="C262" s="177"/>
      <c r="D262" s="177"/>
      <c r="E262" s="177"/>
      <c r="F262" s="177"/>
      <c r="G262" s="177"/>
      <c r="H262" s="177"/>
      <c r="I262" s="177"/>
      <c r="J262" s="178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80"/>
      <c r="AK262" s="181"/>
    </row>
    <row r="263" spans="1:37">
      <c r="A263" s="182"/>
      <c r="B263" s="177"/>
      <c r="C263" s="177"/>
      <c r="D263" s="177"/>
      <c r="E263" s="177"/>
      <c r="F263" s="177"/>
      <c r="G263" s="177"/>
      <c r="H263" s="177"/>
      <c r="I263" s="177"/>
      <c r="J263" s="178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80"/>
      <c r="AK263" s="181"/>
    </row>
    <row r="264" spans="1:37">
      <c r="A264" s="182"/>
      <c r="B264" s="177"/>
      <c r="C264" s="177"/>
      <c r="D264" s="177"/>
      <c r="E264" s="177"/>
      <c r="F264" s="177"/>
      <c r="G264" s="177"/>
      <c r="H264" s="177"/>
      <c r="I264" s="177"/>
      <c r="J264" s="178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80"/>
      <c r="AK264" s="181"/>
    </row>
    <row r="265" spans="1:37">
      <c r="A265" s="182"/>
      <c r="B265" s="177"/>
      <c r="C265" s="177"/>
      <c r="D265" s="177"/>
      <c r="E265" s="177"/>
      <c r="F265" s="177"/>
      <c r="G265" s="177"/>
      <c r="H265" s="177"/>
      <c r="I265" s="177"/>
      <c r="J265" s="178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80"/>
      <c r="AK265" s="181"/>
    </row>
    <row r="266" spans="1:37">
      <c r="A266" s="182"/>
      <c r="B266" s="177"/>
      <c r="C266" s="177"/>
      <c r="D266" s="177"/>
      <c r="E266" s="177"/>
      <c r="F266" s="177"/>
      <c r="G266" s="177"/>
      <c r="H266" s="177"/>
      <c r="I266" s="177"/>
      <c r="J266" s="178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80"/>
      <c r="AK266" s="181"/>
    </row>
    <row r="267" spans="1:37">
      <c r="A267" s="182"/>
      <c r="B267" s="177"/>
      <c r="C267" s="177"/>
      <c r="D267" s="177"/>
      <c r="E267" s="177"/>
      <c r="F267" s="177"/>
      <c r="G267" s="177"/>
      <c r="H267" s="177"/>
      <c r="I267" s="177"/>
      <c r="J267" s="178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80"/>
      <c r="AK267" s="181"/>
    </row>
    <row r="268" spans="1:37">
      <c r="A268" s="182"/>
      <c r="B268" s="177"/>
      <c r="C268" s="177"/>
      <c r="D268" s="177"/>
      <c r="E268" s="177"/>
      <c r="F268" s="177"/>
      <c r="G268" s="177"/>
      <c r="H268" s="177"/>
      <c r="I268" s="177"/>
      <c r="J268" s="178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80"/>
      <c r="AK268" s="181"/>
    </row>
    <row r="269" spans="1:37">
      <c r="A269" s="182"/>
      <c r="B269" s="177"/>
      <c r="C269" s="177"/>
      <c r="D269" s="177"/>
      <c r="E269" s="177"/>
      <c r="F269" s="177"/>
      <c r="G269" s="177"/>
      <c r="H269" s="177"/>
      <c r="I269" s="177"/>
      <c r="J269" s="178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80"/>
      <c r="AK269" s="181"/>
    </row>
    <row r="270" spans="1:37">
      <c r="A270" s="182"/>
      <c r="B270" s="177"/>
      <c r="C270" s="177"/>
      <c r="D270" s="177"/>
      <c r="E270" s="177"/>
      <c r="F270" s="177"/>
      <c r="G270" s="177"/>
      <c r="H270" s="177"/>
      <c r="I270" s="177"/>
      <c r="J270" s="178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80"/>
      <c r="AK270" s="181"/>
    </row>
    <row r="271" spans="1:37">
      <c r="A271" s="182"/>
      <c r="B271" s="177"/>
      <c r="C271" s="177"/>
      <c r="D271" s="177"/>
      <c r="E271" s="177"/>
      <c r="F271" s="177"/>
      <c r="G271" s="177"/>
      <c r="H271" s="177"/>
      <c r="I271" s="177"/>
      <c r="J271" s="178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80"/>
      <c r="AK271" s="181"/>
    </row>
    <row r="272" spans="1:37">
      <c r="A272" s="182"/>
      <c r="B272" s="177"/>
      <c r="C272" s="177"/>
      <c r="D272" s="177"/>
      <c r="E272" s="177"/>
      <c r="F272" s="177"/>
      <c r="G272" s="177"/>
      <c r="H272" s="177"/>
      <c r="I272" s="177"/>
      <c r="J272" s="178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80"/>
      <c r="AK272" s="181"/>
    </row>
    <row r="273" spans="1:37">
      <c r="A273" s="182"/>
      <c r="B273" s="177"/>
      <c r="C273" s="177"/>
      <c r="D273" s="177"/>
      <c r="E273" s="177"/>
      <c r="F273" s="177"/>
      <c r="G273" s="177"/>
      <c r="H273" s="177"/>
      <c r="I273" s="177"/>
      <c r="J273" s="178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80"/>
      <c r="AK273" s="181"/>
    </row>
    <row r="274" spans="1:37">
      <c r="A274" s="182"/>
      <c r="B274" s="177"/>
      <c r="C274" s="177"/>
      <c r="D274" s="177"/>
      <c r="E274" s="177"/>
      <c r="F274" s="177"/>
      <c r="G274" s="177"/>
      <c r="H274" s="177"/>
      <c r="I274" s="177"/>
      <c r="J274" s="178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80"/>
      <c r="AK274" s="181"/>
    </row>
    <row r="275" spans="1:37">
      <c r="A275" s="182"/>
      <c r="B275" s="177"/>
      <c r="C275" s="177"/>
      <c r="D275" s="177"/>
      <c r="E275" s="177"/>
      <c r="F275" s="177"/>
      <c r="G275" s="177"/>
      <c r="H275" s="177"/>
      <c r="I275" s="177"/>
      <c r="J275" s="178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80"/>
      <c r="AK275" s="181"/>
    </row>
    <row r="276" spans="1:37">
      <c r="A276" s="182"/>
      <c r="B276" s="177"/>
      <c r="C276" s="177"/>
      <c r="D276" s="177"/>
      <c r="E276" s="177"/>
      <c r="F276" s="177"/>
      <c r="G276" s="177"/>
      <c r="H276" s="177"/>
      <c r="I276" s="177"/>
      <c r="J276" s="178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80"/>
      <c r="AK276" s="181"/>
    </row>
    <row r="277" spans="1:37">
      <c r="A277" s="182"/>
      <c r="B277" s="177"/>
      <c r="C277" s="177"/>
      <c r="D277" s="177"/>
      <c r="E277" s="177"/>
      <c r="F277" s="177"/>
      <c r="G277" s="177"/>
      <c r="H277" s="177"/>
      <c r="I277" s="177"/>
      <c r="J277" s="178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80"/>
      <c r="AK277" s="181"/>
    </row>
    <row r="278" spans="1:37">
      <c r="A278" s="182"/>
      <c r="B278" s="177"/>
      <c r="C278" s="177"/>
      <c r="D278" s="177"/>
      <c r="E278" s="177"/>
      <c r="F278" s="177"/>
      <c r="G278" s="177"/>
      <c r="H278" s="177"/>
      <c r="I278" s="177"/>
      <c r="J278" s="178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80"/>
      <c r="AK278" s="181"/>
    </row>
    <row r="279" spans="1:37">
      <c r="A279" s="182"/>
      <c r="B279" s="177"/>
      <c r="C279" s="177"/>
      <c r="D279" s="177"/>
      <c r="E279" s="177"/>
      <c r="F279" s="177"/>
      <c r="G279" s="177"/>
      <c r="H279" s="177"/>
      <c r="I279" s="177"/>
      <c r="J279" s="178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80"/>
      <c r="AK279" s="181"/>
    </row>
    <row r="280" spans="1:37">
      <c r="A280" s="182"/>
      <c r="B280" s="177"/>
      <c r="C280" s="177"/>
      <c r="D280" s="177"/>
      <c r="E280" s="177"/>
      <c r="F280" s="177"/>
      <c r="G280" s="177"/>
      <c r="H280" s="177"/>
      <c r="I280" s="177"/>
      <c r="J280" s="178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80"/>
      <c r="AK280" s="181"/>
    </row>
    <row r="281" spans="1:37">
      <c r="A281" s="182"/>
      <c r="B281" s="177"/>
      <c r="C281" s="177"/>
      <c r="D281" s="177"/>
      <c r="E281" s="177"/>
      <c r="F281" s="177"/>
      <c r="G281" s="177"/>
      <c r="H281" s="177"/>
      <c r="I281" s="177"/>
      <c r="J281" s="178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80"/>
      <c r="AK281" s="181"/>
    </row>
    <row r="282" spans="1:37">
      <c r="A282" s="182"/>
      <c r="B282" s="177"/>
      <c r="C282" s="177"/>
      <c r="D282" s="177"/>
      <c r="E282" s="177"/>
      <c r="F282" s="177"/>
      <c r="G282" s="177"/>
      <c r="H282" s="177"/>
      <c r="I282" s="177"/>
      <c r="J282" s="178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80"/>
      <c r="AK282" s="181"/>
    </row>
    <row r="283" spans="1:37">
      <c r="A283" s="182"/>
      <c r="B283" s="177"/>
      <c r="C283" s="177"/>
      <c r="D283" s="177"/>
      <c r="E283" s="177"/>
      <c r="F283" s="177"/>
      <c r="G283" s="177"/>
      <c r="H283" s="177"/>
      <c r="I283" s="177"/>
      <c r="J283" s="178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80"/>
      <c r="AK283" s="181"/>
    </row>
    <row r="284" spans="1:37">
      <c r="A284" s="182"/>
      <c r="B284" s="177"/>
      <c r="C284" s="177"/>
      <c r="D284" s="177"/>
      <c r="E284" s="177"/>
      <c r="F284" s="177"/>
      <c r="G284" s="177"/>
      <c r="H284" s="177"/>
      <c r="I284" s="177"/>
      <c r="J284" s="178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80"/>
      <c r="AK284" s="181"/>
    </row>
    <row r="285" spans="1:37">
      <c r="A285" s="182"/>
      <c r="B285" s="177"/>
      <c r="C285" s="177"/>
      <c r="D285" s="177"/>
      <c r="E285" s="177"/>
      <c r="F285" s="177"/>
      <c r="G285" s="177"/>
      <c r="H285" s="177"/>
      <c r="I285" s="177"/>
      <c r="J285" s="178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80"/>
      <c r="AK285" s="181"/>
    </row>
    <row r="286" spans="1:37">
      <c r="A286" s="182"/>
      <c r="B286" s="177"/>
      <c r="C286" s="177"/>
      <c r="D286" s="177"/>
      <c r="E286" s="177"/>
      <c r="F286" s="177"/>
      <c r="G286" s="177"/>
      <c r="H286" s="177"/>
      <c r="I286" s="177"/>
      <c r="J286" s="178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80"/>
      <c r="AK286" s="181"/>
    </row>
    <row r="287" spans="1:37">
      <c r="A287" s="182"/>
      <c r="B287" s="177"/>
      <c r="C287" s="177"/>
      <c r="D287" s="177"/>
      <c r="E287" s="177"/>
      <c r="F287" s="177"/>
      <c r="G287" s="177"/>
      <c r="H287" s="177"/>
      <c r="I287" s="177"/>
      <c r="J287" s="178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80"/>
      <c r="AK287" s="181"/>
    </row>
    <row r="288" spans="1:37">
      <c r="A288" s="182"/>
      <c r="B288" s="177"/>
      <c r="C288" s="177"/>
      <c r="D288" s="177"/>
      <c r="E288" s="177"/>
      <c r="F288" s="177"/>
      <c r="G288" s="177"/>
      <c r="H288" s="177"/>
      <c r="I288" s="177"/>
      <c r="J288" s="178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80"/>
      <c r="AK288" s="181"/>
    </row>
    <row r="289" spans="1:37">
      <c r="A289" s="182"/>
      <c r="B289" s="177"/>
      <c r="C289" s="177"/>
      <c r="D289" s="177"/>
      <c r="E289" s="177"/>
      <c r="F289" s="177"/>
      <c r="G289" s="177"/>
      <c r="H289" s="177"/>
      <c r="I289" s="177"/>
      <c r="J289" s="178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80"/>
      <c r="AK289" s="181"/>
    </row>
    <row r="290" spans="1:37">
      <c r="A290" s="182"/>
      <c r="B290" s="177"/>
      <c r="C290" s="177"/>
      <c r="D290" s="177"/>
      <c r="E290" s="177"/>
      <c r="F290" s="177"/>
      <c r="G290" s="177"/>
      <c r="H290" s="177"/>
      <c r="I290" s="177"/>
      <c r="J290" s="178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80"/>
      <c r="AK290" s="181"/>
    </row>
    <row r="291" spans="1:37">
      <c r="A291" s="182"/>
      <c r="B291" s="177"/>
      <c r="C291" s="177"/>
      <c r="D291" s="177"/>
      <c r="E291" s="177"/>
      <c r="F291" s="177"/>
      <c r="G291" s="177"/>
      <c r="H291" s="177"/>
      <c r="I291" s="177"/>
      <c r="J291" s="178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80"/>
      <c r="AK291" s="181"/>
    </row>
    <row r="292" spans="1:37">
      <c r="A292" s="182"/>
      <c r="B292" s="177"/>
      <c r="C292" s="177"/>
      <c r="D292" s="177"/>
      <c r="E292" s="177"/>
      <c r="F292" s="177"/>
      <c r="G292" s="177"/>
      <c r="H292" s="177"/>
      <c r="I292" s="177"/>
      <c r="J292" s="178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80"/>
      <c r="AK292" s="181"/>
    </row>
    <row r="293" spans="1:37">
      <c r="A293" s="182"/>
      <c r="B293" s="177"/>
      <c r="C293" s="177"/>
      <c r="D293" s="177"/>
      <c r="E293" s="177"/>
      <c r="F293" s="177"/>
      <c r="G293" s="177"/>
      <c r="H293" s="177"/>
      <c r="I293" s="177"/>
      <c r="J293" s="178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80"/>
      <c r="AK293" s="181"/>
    </row>
    <row r="294" spans="1:37">
      <c r="A294" s="182"/>
      <c r="B294" s="177"/>
      <c r="C294" s="177"/>
      <c r="D294" s="177"/>
      <c r="E294" s="177"/>
      <c r="F294" s="177"/>
      <c r="G294" s="177"/>
      <c r="H294" s="177"/>
      <c r="I294" s="177"/>
      <c r="J294" s="178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80"/>
      <c r="AK294" s="181"/>
    </row>
    <row r="295" spans="1:37">
      <c r="A295" s="182"/>
      <c r="B295" s="177"/>
      <c r="C295" s="177"/>
      <c r="D295" s="177"/>
      <c r="E295" s="177"/>
      <c r="F295" s="177"/>
      <c r="G295" s="177"/>
      <c r="H295" s="177"/>
      <c r="I295" s="177"/>
      <c r="J295" s="178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80"/>
      <c r="AK295" s="181"/>
    </row>
    <row r="296" spans="1:37">
      <c r="A296" s="182"/>
      <c r="B296" s="177"/>
      <c r="C296" s="177"/>
      <c r="D296" s="177"/>
      <c r="E296" s="177"/>
      <c r="F296" s="177"/>
      <c r="G296" s="177"/>
      <c r="H296" s="177"/>
      <c r="I296" s="177"/>
      <c r="J296" s="178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80"/>
      <c r="AK296" s="181"/>
    </row>
    <row r="297" spans="1:37">
      <c r="A297" s="182"/>
      <c r="B297" s="177"/>
      <c r="C297" s="177"/>
      <c r="D297" s="177"/>
      <c r="E297" s="177"/>
      <c r="F297" s="177"/>
      <c r="G297" s="177"/>
      <c r="H297" s="177"/>
      <c r="I297" s="177"/>
      <c r="J297" s="178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80"/>
      <c r="AK297" s="181"/>
    </row>
    <row r="298" spans="1:37">
      <c r="A298" s="182"/>
      <c r="B298" s="177"/>
      <c r="C298" s="177"/>
      <c r="D298" s="177"/>
      <c r="E298" s="177"/>
      <c r="F298" s="177"/>
      <c r="G298" s="177"/>
      <c r="H298" s="177"/>
      <c r="I298" s="177"/>
      <c r="J298" s="178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80"/>
      <c r="AK298" s="181"/>
    </row>
    <row r="299" spans="1:37">
      <c r="A299" s="182"/>
      <c r="B299" s="177"/>
      <c r="C299" s="177"/>
      <c r="D299" s="177"/>
      <c r="E299" s="177"/>
      <c r="F299" s="177"/>
      <c r="G299" s="177"/>
      <c r="H299" s="177"/>
      <c r="I299" s="177"/>
      <c r="J299" s="178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80"/>
      <c r="AK299" s="181"/>
    </row>
    <row r="300" spans="1:37">
      <c r="A300" s="182"/>
      <c r="B300" s="177"/>
      <c r="C300" s="177"/>
      <c r="D300" s="177"/>
      <c r="E300" s="177"/>
      <c r="F300" s="177"/>
      <c r="G300" s="177"/>
      <c r="H300" s="177"/>
      <c r="I300" s="177"/>
      <c r="J300" s="178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80"/>
      <c r="AK300" s="181"/>
    </row>
    <row r="301" spans="1:37">
      <c r="A301" s="182"/>
      <c r="B301" s="177"/>
      <c r="C301" s="177"/>
      <c r="D301" s="177"/>
      <c r="E301" s="177"/>
      <c r="F301" s="177"/>
      <c r="G301" s="177"/>
      <c r="H301" s="177"/>
      <c r="I301" s="177"/>
      <c r="J301" s="178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80"/>
      <c r="AK301" s="181"/>
    </row>
    <row r="302" spans="1:37">
      <c r="A302" s="182"/>
      <c r="B302" s="177"/>
      <c r="C302" s="177"/>
      <c r="D302" s="177"/>
      <c r="E302" s="177"/>
      <c r="F302" s="177"/>
      <c r="G302" s="177"/>
      <c r="H302" s="177"/>
      <c r="I302" s="177"/>
      <c r="J302" s="178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80"/>
      <c r="AK302" s="181"/>
    </row>
    <row r="303" spans="1:37">
      <c r="A303" s="182"/>
      <c r="B303" s="177"/>
      <c r="C303" s="177"/>
      <c r="D303" s="177"/>
      <c r="E303" s="177"/>
      <c r="F303" s="177"/>
      <c r="G303" s="177"/>
      <c r="H303" s="177"/>
      <c r="I303" s="177"/>
      <c r="J303" s="178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80"/>
      <c r="AK303" s="181"/>
    </row>
    <row r="304" spans="1:37">
      <c r="A304" s="182"/>
      <c r="B304" s="177"/>
      <c r="C304" s="177"/>
      <c r="D304" s="177"/>
      <c r="E304" s="177"/>
      <c r="F304" s="177"/>
      <c r="G304" s="177"/>
      <c r="H304" s="177"/>
      <c r="I304" s="177"/>
      <c r="J304" s="178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80"/>
      <c r="AK304" s="181"/>
    </row>
    <row r="305" spans="1:37">
      <c r="A305" s="182"/>
      <c r="B305" s="177"/>
      <c r="C305" s="177"/>
      <c r="D305" s="177"/>
      <c r="E305" s="177"/>
      <c r="F305" s="177"/>
      <c r="G305" s="177"/>
      <c r="H305" s="177"/>
      <c r="I305" s="177"/>
      <c r="J305" s="178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80"/>
      <c r="AK305" s="181"/>
    </row>
    <row r="306" spans="1:37">
      <c r="A306" s="182"/>
      <c r="B306" s="177"/>
      <c r="C306" s="177"/>
      <c r="D306" s="177"/>
      <c r="E306" s="177"/>
      <c r="F306" s="177"/>
      <c r="G306" s="177"/>
      <c r="H306" s="177"/>
      <c r="I306" s="177"/>
      <c r="J306" s="178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80"/>
      <c r="AK306" s="181"/>
    </row>
    <row r="307" spans="1:37">
      <c r="A307" s="182"/>
      <c r="B307" s="177"/>
      <c r="C307" s="177"/>
      <c r="D307" s="177"/>
      <c r="E307" s="177"/>
      <c r="F307" s="177"/>
      <c r="G307" s="177"/>
      <c r="H307" s="177"/>
      <c r="I307" s="177"/>
      <c r="J307" s="178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80"/>
      <c r="AK307" s="181"/>
    </row>
    <row r="308" spans="1:37">
      <c r="A308" s="182"/>
      <c r="B308" s="177"/>
      <c r="C308" s="177"/>
      <c r="D308" s="177"/>
      <c r="E308" s="177"/>
      <c r="F308" s="177"/>
      <c r="G308" s="177"/>
      <c r="H308" s="177"/>
      <c r="I308" s="177"/>
      <c r="J308" s="178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80"/>
      <c r="AK308" s="181"/>
    </row>
    <row r="309" spans="1:37">
      <c r="A309" s="182"/>
      <c r="B309" s="177"/>
      <c r="C309" s="177"/>
      <c r="D309" s="177"/>
      <c r="E309" s="177"/>
      <c r="F309" s="177"/>
      <c r="G309" s="177"/>
      <c r="H309" s="177"/>
      <c r="I309" s="177"/>
      <c r="J309" s="178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80"/>
      <c r="AK309" s="181"/>
    </row>
    <row r="310" spans="1:37">
      <c r="A310" s="182"/>
      <c r="B310" s="177"/>
      <c r="C310" s="177"/>
      <c r="D310" s="177"/>
      <c r="E310" s="177"/>
      <c r="F310" s="177"/>
      <c r="G310" s="177"/>
      <c r="H310" s="177"/>
      <c r="I310" s="177"/>
      <c r="J310" s="178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80"/>
      <c r="AK310" s="181"/>
    </row>
    <row r="311" spans="1:37">
      <c r="A311" s="182"/>
      <c r="B311" s="177"/>
      <c r="C311" s="177"/>
      <c r="D311" s="177"/>
      <c r="E311" s="177"/>
      <c r="F311" s="177"/>
      <c r="G311" s="177"/>
      <c r="H311" s="177"/>
      <c r="I311" s="177"/>
      <c r="J311" s="178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80"/>
      <c r="AK311" s="181"/>
    </row>
    <row r="312" spans="1:37">
      <c r="A312" s="182"/>
      <c r="B312" s="177"/>
      <c r="C312" s="177"/>
      <c r="D312" s="177"/>
      <c r="E312" s="177"/>
      <c r="F312" s="177"/>
      <c r="G312" s="177"/>
      <c r="H312" s="177"/>
      <c r="I312" s="177"/>
      <c r="J312" s="178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80"/>
      <c r="AK312" s="181"/>
    </row>
    <row r="313" spans="1:37">
      <c r="A313" s="182"/>
      <c r="B313" s="177"/>
      <c r="C313" s="177"/>
      <c r="D313" s="177"/>
      <c r="E313" s="177"/>
      <c r="F313" s="177"/>
      <c r="G313" s="177"/>
      <c r="H313" s="177"/>
      <c r="I313" s="177"/>
      <c r="J313" s="178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80"/>
      <c r="AK313" s="181"/>
    </row>
    <row r="314" spans="1:37">
      <c r="A314" s="182"/>
      <c r="B314" s="177"/>
      <c r="C314" s="177"/>
      <c r="D314" s="177"/>
      <c r="E314" s="177"/>
      <c r="F314" s="177"/>
      <c r="G314" s="177"/>
      <c r="H314" s="177"/>
      <c r="I314" s="177"/>
      <c r="J314" s="178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80"/>
      <c r="AK314" s="181"/>
    </row>
    <row r="315" spans="1:37">
      <c r="A315" s="182"/>
      <c r="B315" s="177"/>
      <c r="C315" s="177"/>
      <c r="D315" s="177"/>
      <c r="E315" s="177"/>
      <c r="F315" s="177"/>
      <c r="G315" s="177"/>
      <c r="H315" s="177"/>
      <c r="I315" s="177"/>
      <c r="J315" s="178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80"/>
      <c r="AK315" s="181"/>
    </row>
    <row r="316" spans="1:37">
      <c r="A316" s="182"/>
      <c r="B316" s="177"/>
      <c r="C316" s="177"/>
      <c r="D316" s="177"/>
      <c r="E316" s="177"/>
      <c r="F316" s="177"/>
      <c r="G316" s="177"/>
      <c r="H316" s="177"/>
      <c r="I316" s="177"/>
      <c r="J316" s="178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80"/>
      <c r="AK316" s="181"/>
    </row>
    <row r="317" spans="1:37">
      <c r="A317" s="182"/>
      <c r="B317" s="177"/>
      <c r="C317" s="177"/>
      <c r="D317" s="177"/>
      <c r="E317" s="177"/>
      <c r="F317" s="177"/>
      <c r="G317" s="177"/>
      <c r="H317" s="177"/>
      <c r="I317" s="177"/>
      <c r="J317" s="178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80"/>
      <c r="AK317" s="181"/>
    </row>
    <row r="318" spans="1:37">
      <c r="A318" s="182"/>
      <c r="B318" s="177"/>
      <c r="C318" s="177"/>
      <c r="D318" s="177"/>
      <c r="E318" s="177"/>
      <c r="F318" s="177"/>
      <c r="G318" s="177"/>
      <c r="H318" s="177"/>
      <c r="I318" s="177"/>
      <c r="J318" s="178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80"/>
      <c r="AK318" s="181"/>
    </row>
    <row r="319" spans="1:37">
      <c r="A319" s="182"/>
      <c r="B319" s="177"/>
      <c r="C319" s="177"/>
      <c r="D319" s="177"/>
      <c r="E319" s="177"/>
      <c r="F319" s="177"/>
      <c r="G319" s="177"/>
      <c r="H319" s="177"/>
      <c r="I319" s="177"/>
      <c r="J319" s="178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80"/>
      <c r="AK319" s="181"/>
    </row>
    <row r="320" spans="1:37">
      <c r="A320" s="182"/>
      <c r="B320" s="177"/>
      <c r="C320" s="177"/>
      <c r="D320" s="177"/>
      <c r="E320" s="177"/>
      <c r="F320" s="177"/>
      <c r="G320" s="177"/>
      <c r="H320" s="177"/>
      <c r="I320" s="177"/>
      <c r="J320" s="178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80"/>
      <c r="AK320" s="181"/>
    </row>
    <row r="321" spans="1:37">
      <c r="A321" s="182"/>
      <c r="B321" s="177"/>
      <c r="C321" s="177"/>
      <c r="D321" s="177"/>
      <c r="E321" s="177"/>
      <c r="F321" s="177"/>
      <c r="G321" s="177"/>
      <c r="H321" s="177"/>
      <c r="I321" s="177"/>
      <c r="J321" s="178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80"/>
      <c r="AK321" s="181"/>
    </row>
    <row r="322" spans="1:37">
      <c r="A322" s="182"/>
      <c r="B322" s="177"/>
      <c r="C322" s="177"/>
      <c r="D322" s="177"/>
      <c r="E322" s="177"/>
      <c r="F322" s="177"/>
      <c r="G322" s="177"/>
      <c r="H322" s="177"/>
      <c r="I322" s="177"/>
      <c r="J322" s="178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80"/>
      <c r="AK322" s="181"/>
    </row>
    <row r="323" spans="1:37">
      <c r="A323" s="182"/>
      <c r="B323" s="177"/>
      <c r="C323" s="177"/>
      <c r="D323" s="177"/>
      <c r="E323" s="177"/>
      <c r="F323" s="177"/>
      <c r="G323" s="177"/>
      <c r="H323" s="177"/>
      <c r="I323" s="177"/>
      <c r="J323" s="178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80"/>
      <c r="AK323" s="181"/>
    </row>
    <row r="324" spans="1:37">
      <c r="A324" s="182"/>
      <c r="B324" s="177"/>
      <c r="C324" s="177"/>
      <c r="D324" s="177"/>
      <c r="E324" s="177"/>
      <c r="F324" s="177"/>
      <c r="G324" s="177"/>
      <c r="H324" s="177"/>
      <c r="I324" s="177"/>
      <c r="J324" s="178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80"/>
      <c r="AK324" s="181"/>
    </row>
    <row r="325" spans="1:37">
      <c r="A325" s="182"/>
      <c r="B325" s="177"/>
      <c r="C325" s="177"/>
      <c r="D325" s="177"/>
      <c r="E325" s="177"/>
      <c r="F325" s="177"/>
      <c r="G325" s="177"/>
      <c r="H325" s="177"/>
      <c r="I325" s="177"/>
      <c r="J325" s="178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80"/>
      <c r="AK325" s="181"/>
    </row>
    <row r="326" spans="1:37">
      <c r="A326" s="182"/>
      <c r="B326" s="177"/>
      <c r="C326" s="177"/>
      <c r="D326" s="177"/>
      <c r="E326" s="177"/>
      <c r="F326" s="177"/>
      <c r="G326" s="177"/>
      <c r="H326" s="177"/>
      <c r="I326" s="177"/>
      <c r="J326" s="178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80"/>
      <c r="AK326" s="181"/>
    </row>
    <row r="327" spans="1:37">
      <c r="A327" s="182"/>
      <c r="B327" s="177"/>
      <c r="C327" s="177"/>
      <c r="D327" s="177"/>
      <c r="E327" s="177"/>
      <c r="F327" s="177"/>
      <c r="G327" s="177"/>
      <c r="H327" s="177"/>
      <c r="I327" s="177"/>
      <c r="J327" s="178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80"/>
      <c r="AK327" s="181"/>
    </row>
    <row r="328" spans="1:37">
      <c r="A328" s="182"/>
      <c r="B328" s="177"/>
      <c r="C328" s="177"/>
      <c r="D328" s="177"/>
      <c r="E328" s="177"/>
      <c r="F328" s="177"/>
      <c r="G328" s="177"/>
      <c r="H328" s="177"/>
      <c r="I328" s="177"/>
      <c r="J328" s="178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80"/>
      <c r="AK328" s="181"/>
    </row>
    <row r="329" spans="1:37">
      <c r="A329" s="182"/>
      <c r="B329" s="177"/>
      <c r="C329" s="177"/>
      <c r="D329" s="177"/>
      <c r="E329" s="177"/>
      <c r="F329" s="177"/>
      <c r="G329" s="177"/>
      <c r="H329" s="177"/>
      <c r="I329" s="177"/>
      <c r="J329" s="178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80"/>
      <c r="AK329" s="181"/>
    </row>
    <row r="330" spans="1:37">
      <c r="A330" s="182"/>
      <c r="B330" s="177"/>
      <c r="C330" s="177"/>
      <c r="D330" s="177"/>
      <c r="E330" s="177"/>
      <c r="F330" s="177"/>
      <c r="G330" s="177"/>
      <c r="H330" s="177"/>
      <c r="I330" s="177"/>
      <c r="J330" s="178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80"/>
      <c r="AK330" s="181"/>
    </row>
    <row r="331" spans="1:37">
      <c r="A331" s="182"/>
      <c r="B331" s="177"/>
      <c r="C331" s="177"/>
      <c r="D331" s="177"/>
      <c r="E331" s="177"/>
      <c r="F331" s="177"/>
      <c r="G331" s="177"/>
      <c r="H331" s="177"/>
      <c r="I331" s="177"/>
      <c r="J331" s="178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80"/>
      <c r="AK331" s="181"/>
    </row>
    <row r="332" spans="1:37">
      <c r="A332" s="182"/>
      <c r="B332" s="177"/>
      <c r="C332" s="177"/>
      <c r="D332" s="177"/>
      <c r="E332" s="177"/>
      <c r="F332" s="177"/>
      <c r="G332" s="177"/>
      <c r="H332" s="177"/>
      <c r="I332" s="177"/>
      <c r="J332" s="178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80"/>
      <c r="AK332" s="181"/>
    </row>
    <row r="333" spans="1:37">
      <c r="A333" s="182"/>
      <c r="B333" s="177"/>
      <c r="C333" s="177"/>
      <c r="D333" s="177"/>
      <c r="E333" s="177"/>
      <c r="F333" s="177"/>
      <c r="G333" s="177"/>
      <c r="H333" s="177"/>
      <c r="I333" s="177"/>
      <c r="J333" s="178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80"/>
      <c r="AK333" s="181"/>
    </row>
    <row r="334" spans="1:37">
      <c r="A334" s="182"/>
      <c r="B334" s="177"/>
      <c r="C334" s="177"/>
      <c r="D334" s="177"/>
      <c r="E334" s="177"/>
      <c r="F334" s="177"/>
      <c r="G334" s="177"/>
      <c r="H334" s="177"/>
      <c r="I334" s="177"/>
      <c r="J334" s="178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80"/>
      <c r="AK334" s="181"/>
    </row>
    <row r="335" spans="1:37">
      <c r="A335" s="182"/>
      <c r="B335" s="177"/>
      <c r="C335" s="177"/>
      <c r="D335" s="177"/>
      <c r="E335" s="177"/>
      <c r="F335" s="177"/>
      <c r="G335" s="177"/>
      <c r="H335" s="177"/>
      <c r="I335" s="177"/>
      <c r="J335" s="178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80"/>
      <c r="AK335" s="181"/>
    </row>
    <row r="336" spans="1:37">
      <c r="A336" s="182"/>
      <c r="B336" s="177"/>
      <c r="C336" s="177"/>
      <c r="D336" s="177"/>
      <c r="E336" s="177"/>
      <c r="F336" s="177"/>
      <c r="G336" s="177"/>
      <c r="H336" s="177"/>
      <c r="I336" s="177"/>
      <c r="J336" s="178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80"/>
      <c r="AK336" s="181"/>
    </row>
    <row r="337" spans="1:37">
      <c r="A337" s="182"/>
      <c r="B337" s="177"/>
      <c r="C337" s="177"/>
      <c r="D337" s="177"/>
      <c r="E337" s="177"/>
      <c r="F337" s="177"/>
      <c r="G337" s="177"/>
      <c r="H337" s="177"/>
      <c r="I337" s="177"/>
      <c r="J337" s="178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80"/>
      <c r="AK337" s="181"/>
    </row>
    <row r="338" spans="1:37">
      <c r="A338" s="182"/>
      <c r="B338" s="177"/>
      <c r="C338" s="177"/>
      <c r="D338" s="177"/>
      <c r="E338" s="177"/>
      <c r="F338" s="177"/>
      <c r="G338" s="177"/>
      <c r="H338" s="177"/>
      <c r="I338" s="177"/>
      <c r="J338" s="178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80"/>
      <c r="AK338" s="181"/>
    </row>
    <row r="339" spans="1:37">
      <c r="A339" s="182"/>
      <c r="B339" s="177"/>
      <c r="C339" s="177"/>
      <c r="D339" s="177"/>
      <c r="E339" s="177"/>
      <c r="F339" s="177"/>
      <c r="G339" s="177"/>
      <c r="H339" s="177"/>
      <c r="I339" s="177"/>
      <c r="J339" s="178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80"/>
      <c r="AK339" s="181"/>
    </row>
    <row r="340" spans="1:37">
      <c r="A340" s="182"/>
      <c r="B340" s="177"/>
      <c r="C340" s="177"/>
      <c r="D340" s="177"/>
      <c r="E340" s="177"/>
      <c r="F340" s="177"/>
      <c r="G340" s="177"/>
      <c r="H340" s="177"/>
      <c r="I340" s="177"/>
      <c r="J340" s="178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80"/>
      <c r="AK340" s="181"/>
    </row>
    <row r="341" spans="1:37">
      <c r="A341" s="182"/>
      <c r="B341" s="177"/>
      <c r="C341" s="177"/>
      <c r="D341" s="177"/>
      <c r="E341" s="177"/>
      <c r="F341" s="177"/>
      <c r="G341" s="177"/>
      <c r="H341" s="177"/>
      <c r="I341" s="177"/>
      <c r="J341" s="178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80"/>
      <c r="AK341" s="181"/>
    </row>
    <row r="342" spans="1:37">
      <c r="A342" s="182"/>
      <c r="B342" s="177"/>
      <c r="C342" s="177"/>
      <c r="D342" s="177"/>
      <c r="E342" s="177"/>
      <c r="F342" s="177"/>
      <c r="G342" s="177"/>
      <c r="H342" s="177"/>
      <c r="I342" s="177"/>
      <c r="J342" s="178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80"/>
      <c r="AK342" s="181"/>
    </row>
    <row r="343" spans="1:37">
      <c r="A343" s="182"/>
      <c r="B343" s="177"/>
      <c r="C343" s="177"/>
      <c r="D343" s="177"/>
      <c r="E343" s="177"/>
      <c r="F343" s="177"/>
      <c r="G343" s="177"/>
      <c r="H343" s="177"/>
      <c r="I343" s="177"/>
      <c r="J343" s="178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80"/>
      <c r="AK343" s="181"/>
    </row>
    <row r="344" spans="1:37">
      <c r="A344" s="182"/>
      <c r="B344" s="177"/>
      <c r="C344" s="177"/>
      <c r="D344" s="177"/>
      <c r="E344" s="177"/>
      <c r="F344" s="177"/>
      <c r="G344" s="177"/>
      <c r="H344" s="177"/>
      <c r="I344" s="177"/>
      <c r="J344" s="178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80"/>
      <c r="AK344" s="181"/>
    </row>
    <row r="345" spans="1:37">
      <c r="A345" s="182"/>
      <c r="B345" s="177"/>
      <c r="C345" s="177"/>
      <c r="D345" s="177"/>
      <c r="E345" s="177"/>
      <c r="F345" s="177"/>
      <c r="G345" s="177"/>
      <c r="H345" s="177"/>
      <c r="I345" s="177"/>
      <c r="J345" s="178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80"/>
      <c r="AK345" s="181"/>
    </row>
    <row r="346" spans="1:37">
      <c r="A346" s="182"/>
      <c r="B346" s="177"/>
      <c r="C346" s="177"/>
      <c r="D346" s="177"/>
      <c r="E346" s="177"/>
      <c r="F346" s="177"/>
      <c r="G346" s="177"/>
      <c r="H346" s="177"/>
      <c r="I346" s="177"/>
      <c r="J346" s="178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80"/>
      <c r="AK346" s="181"/>
    </row>
    <row r="347" spans="1:37">
      <c r="A347" s="182"/>
      <c r="B347" s="177"/>
      <c r="C347" s="177"/>
      <c r="D347" s="177"/>
      <c r="E347" s="177"/>
      <c r="F347" s="177"/>
      <c r="G347" s="177"/>
      <c r="H347" s="177"/>
      <c r="I347" s="177"/>
      <c r="J347" s="178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80"/>
      <c r="AK347" s="181"/>
    </row>
    <row r="348" spans="1:37">
      <c r="A348" s="182"/>
      <c r="B348" s="177"/>
      <c r="C348" s="177"/>
      <c r="D348" s="177"/>
      <c r="E348" s="177"/>
      <c r="F348" s="177"/>
      <c r="G348" s="177"/>
      <c r="H348" s="177"/>
      <c r="I348" s="177"/>
      <c r="J348" s="178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80"/>
      <c r="AK348" s="181"/>
    </row>
    <row r="349" spans="1:37">
      <c r="A349" s="182"/>
      <c r="B349" s="177"/>
      <c r="C349" s="177"/>
      <c r="D349" s="177"/>
      <c r="E349" s="177"/>
      <c r="F349" s="177"/>
      <c r="G349" s="177"/>
      <c r="H349" s="177"/>
      <c r="I349" s="177"/>
      <c r="J349" s="178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80"/>
      <c r="AK349" s="181"/>
    </row>
    <row r="350" spans="1:37">
      <c r="A350" s="182"/>
      <c r="B350" s="177"/>
      <c r="C350" s="177"/>
      <c r="D350" s="177"/>
      <c r="E350" s="177"/>
      <c r="F350" s="177"/>
      <c r="G350" s="177"/>
      <c r="H350" s="177"/>
      <c r="I350" s="177"/>
      <c r="J350" s="178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80"/>
      <c r="AK350" s="181"/>
    </row>
    <row r="351" spans="1:37">
      <c r="A351" s="182"/>
      <c r="B351" s="177"/>
      <c r="C351" s="177"/>
      <c r="D351" s="177"/>
      <c r="E351" s="177"/>
      <c r="F351" s="177"/>
      <c r="G351" s="177"/>
      <c r="H351" s="177"/>
      <c r="I351" s="177"/>
      <c r="J351" s="178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80"/>
      <c r="AK351" s="181"/>
    </row>
    <row r="352" spans="1:37">
      <c r="A352" s="182"/>
      <c r="B352" s="177"/>
      <c r="C352" s="177"/>
      <c r="D352" s="177"/>
      <c r="E352" s="177"/>
      <c r="F352" s="177"/>
      <c r="G352" s="177"/>
      <c r="H352" s="177"/>
      <c r="I352" s="177"/>
      <c r="J352" s="178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80"/>
      <c r="AK352" s="181"/>
    </row>
    <row r="353" spans="1:37">
      <c r="A353" s="182"/>
      <c r="B353" s="177"/>
      <c r="C353" s="177"/>
      <c r="D353" s="177"/>
      <c r="E353" s="177"/>
      <c r="F353" s="177"/>
      <c r="G353" s="177"/>
      <c r="H353" s="177"/>
      <c r="I353" s="177"/>
      <c r="J353" s="178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80"/>
      <c r="AK353" s="181"/>
    </row>
    <row r="354" spans="1:37">
      <c r="A354" s="182"/>
      <c r="B354" s="177"/>
      <c r="C354" s="177"/>
      <c r="D354" s="177"/>
      <c r="E354" s="177"/>
      <c r="F354" s="177"/>
      <c r="G354" s="177"/>
      <c r="H354" s="177"/>
      <c r="I354" s="177"/>
      <c r="J354" s="178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80"/>
      <c r="AK354" s="181"/>
    </row>
    <row r="355" spans="1:37">
      <c r="A355" s="182"/>
      <c r="B355" s="177"/>
      <c r="C355" s="177"/>
      <c r="D355" s="177"/>
      <c r="E355" s="177"/>
      <c r="F355" s="177"/>
      <c r="G355" s="177"/>
      <c r="H355" s="177"/>
      <c r="I355" s="177"/>
      <c r="J355" s="178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80"/>
      <c r="AK355" s="181"/>
    </row>
    <row r="356" spans="1:37">
      <c r="A356" s="182"/>
      <c r="B356" s="177"/>
      <c r="C356" s="177"/>
      <c r="D356" s="177"/>
      <c r="E356" s="177"/>
      <c r="F356" s="177"/>
      <c r="G356" s="177"/>
      <c r="H356" s="177"/>
      <c r="I356" s="177"/>
      <c r="J356" s="178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80"/>
      <c r="AK356" s="181"/>
    </row>
    <row r="357" spans="1:37">
      <c r="A357" s="182"/>
      <c r="B357" s="177"/>
      <c r="C357" s="177"/>
      <c r="D357" s="177"/>
      <c r="E357" s="177"/>
      <c r="F357" s="177"/>
      <c r="G357" s="177"/>
      <c r="H357" s="177"/>
      <c r="I357" s="177"/>
      <c r="J357" s="178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80"/>
      <c r="AK357" s="181"/>
    </row>
    <row r="358" spans="1:37">
      <c r="A358" s="182"/>
      <c r="B358" s="177"/>
      <c r="C358" s="177"/>
      <c r="D358" s="177"/>
      <c r="E358" s="177"/>
      <c r="F358" s="177"/>
      <c r="G358" s="177"/>
      <c r="H358" s="177"/>
      <c r="I358" s="177"/>
      <c r="J358" s="178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80"/>
      <c r="AK358" s="181"/>
    </row>
    <row r="359" spans="1:37">
      <c r="A359" s="182"/>
      <c r="B359" s="177"/>
      <c r="C359" s="177"/>
      <c r="D359" s="177"/>
      <c r="E359" s="177"/>
      <c r="F359" s="177"/>
      <c r="G359" s="177"/>
      <c r="H359" s="177"/>
      <c r="I359" s="177"/>
      <c r="J359" s="178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80"/>
      <c r="AK359" s="181"/>
    </row>
    <row r="360" spans="1:37">
      <c r="A360" s="182"/>
      <c r="B360" s="177"/>
      <c r="C360" s="177"/>
      <c r="D360" s="177"/>
      <c r="E360" s="177"/>
      <c r="F360" s="177"/>
      <c r="G360" s="177"/>
      <c r="H360" s="177"/>
      <c r="I360" s="177"/>
      <c r="J360" s="178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80"/>
      <c r="AK360" s="181"/>
    </row>
    <row r="361" spans="1:37">
      <c r="A361" s="182"/>
      <c r="B361" s="177"/>
      <c r="C361" s="177"/>
      <c r="D361" s="177"/>
      <c r="E361" s="177"/>
      <c r="F361" s="177"/>
      <c r="G361" s="177"/>
      <c r="H361" s="177"/>
      <c r="I361" s="177"/>
      <c r="J361" s="178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80"/>
      <c r="AK361" s="181"/>
    </row>
    <row r="362" spans="1:37">
      <c r="A362" s="182"/>
      <c r="B362" s="177"/>
      <c r="C362" s="177"/>
      <c r="D362" s="177"/>
      <c r="E362" s="177"/>
      <c r="F362" s="177"/>
      <c r="G362" s="177"/>
      <c r="H362" s="177"/>
      <c r="I362" s="177"/>
      <c r="J362" s="178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80"/>
      <c r="AK362" s="181"/>
    </row>
    <row r="363" spans="1:37">
      <c r="A363" s="182"/>
      <c r="B363" s="177"/>
      <c r="C363" s="177"/>
      <c r="D363" s="177"/>
      <c r="E363" s="177"/>
      <c r="F363" s="177"/>
      <c r="G363" s="177"/>
      <c r="H363" s="177"/>
      <c r="I363" s="177"/>
      <c r="J363" s="178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80"/>
      <c r="AK363" s="181"/>
    </row>
    <row r="364" spans="1:37">
      <c r="A364" s="182"/>
      <c r="B364" s="177"/>
      <c r="C364" s="177"/>
      <c r="D364" s="177"/>
      <c r="E364" s="177"/>
      <c r="F364" s="177"/>
      <c r="G364" s="177"/>
      <c r="H364" s="177"/>
      <c r="I364" s="177"/>
      <c r="J364" s="178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80"/>
      <c r="AK364" s="181"/>
    </row>
    <row r="365" spans="1:37">
      <c r="A365" s="182"/>
      <c r="B365" s="177"/>
      <c r="C365" s="177"/>
      <c r="D365" s="177"/>
      <c r="E365" s="177"/>
      <c r="F365" s="177"/>
      <c r="G365" s="177"/>
      <c r="H365" s="177"/>
      <c r="I365" s="177"/>
      <c r="J365" s="178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80"/>
      <c r="AK365" s="181"/>
    </row>
    <row r="366" spans="1:37">
      <c r="A366" s="182"/>
      <c r="B366" s="177"/>
      <c r="C366" s="177"/>
      <c r="D366" s="177"/>
      <c r="E366" s="177"/>
      <c r="F366" s="177"/>
      <c r="G366" s="177"/>
      <c r="H366" s="177"/>
      <c r="I366" s="177"/>
      <c r="J366" s="178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80"/>
      <c r="AK366" s="181"/>
    </row>
    <row r="367" spans="1:37">
      <c r="A367" s="182"/>
      <c r="B367" s="177"/>
      <c r="C367" s="177"/>
      <c r="D367" s="177"/>
      <c r="E367" s="177"/>
      <c r="F367" s="177"/>
      <c r="G367" s="177"/>
      <c r="H367" s="177"/>
      <c r="I367" s="177"/>
      <c r="J367" s="178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80"/>
      <c r="AK367" s="181"/>
    </row>
    <row r="368" spans="1:37">
      <c r="A368" s="182"/>
      <c r="B368" s="177"/>
      <c r="C368" s="177"/>
      <c r="D368" s="177"/>
      <c r="E368" s="177"/>
      <c r="F368" s="177"/>
      <c r="G368" s="177"/>
      <c r="H368" s="177"/>
      <c r="I368" s="177"/>
      <c r="J368" s="178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80"/>
      <c r="AK368" s="181"/>
    </row>
    <row r="369" spans="1:37">
      <c r="A369" s="182"/>
      <c r="B369" s="177"/>
      <c r="C369" s="177"/>
      <c r="D369" s="177"/>
      <c r="E369" s="177"/>
      <c r="F369" s="177"/>
      <c r="G369" s="177"/>
      <c r="H369" s="177"/>
      <c r="I369" s="177"/>
      <c r="J369" s="178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80"/>
      <c r="AK369" s="181"/>
    </row>
    <row r="370" spans="1:37">
      <c r="A370" s="182"/>
      <c r="B370" s="177"/>
      <c r="C370" s="177"/>
      <c r="D370" s="177"/>
      <c r="E370" s="177"/>
      <c r="F370" s="177"/>
      <c r="G370" s="177"/>
      <c r="H370" s="177"/>
      <c r="I370" s="177"/>
      <c r="J370" s="178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80"/>
      <c r="AK370" s="181"/>
    </row>
    <row r="371" spans="1:37">
      <c r="A371" s="182"/>
      <c r="B371" s="177"/>
      <c r="C371" s="177"/>
      <c r="D371" s="177"/>
      <c r="E371" s="177"/>
      <c r="F371" s="177"/>
      <c r="G371" s="177"/>
      <c r="H371" s="177"/>
      <c r="I371" s="177"/>
      <c r="J371" s="178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80"/>
      <c r="AK371" s="181"/>
    </row>
    <row r="372" spans="1:37">
      <c r="A372" s="182"/>
      <c r="B372" s="177"/>
      <c r="C372" s="177"/>
      <c r="D372" s="177"/>
      <c r="E372" s="177"/>
      <c r="F372" s="177"/>
      <c r="G372" s="177"/>
      <c r="H372" s="177"/>
      <c r="I372" s="177"/>
      <c r="J372" s="178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80"/>
      <c r="AK372" s="181"/>
    </row>
    <row r="373" spans="1:37">
      <c r="A373" s="182"/>
      <c r="B373" s="177"/>
      <c r="C373" s="177"/>
      <c r="D373" s="177"/>
      <c r="E373" s="177"/>
      <c r="F373" s="177"/>
      <c r="G373" s="177"/>
      <c r="H373" s="177"/>
      <c r="I373" s="177"/>
      <c r="J373" s="178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80"/>
      <c r="AK373" s="181"/>
    </row>
    <row r="374" spans="1:37">
      <c r="A374" s="182"/>
      <c r="B374" s="177"/>
      <c r="C374" s="177"/>
      <c r="D374" s="177"/>
      <c r="E374" s="177"/>
      <c r="F374" s="177"/>
      <c r="G374" s="177"/>
      <c r="H374" s="177"/>
      <c r="I374" s="177"/>
      <c r="J374" s="178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80"/>
      <c r="AK374" s="181"/>
    </row>
    <row r="375" spans="1:37">
      <c r="A375" s="182"/>
      <c r="B375" s="177"/>
      <c r="C375" s="177"/>
      <c r="D375" s="177"/>
      <c r="E375" s="177"/>
      <c r="F375" s="177"/>
      <c r="G375" s="177"/>
      <c r="H375" s="177"/>
      <c r="I375" s="177"/>
      <c r="J375" s="178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80"/>
      <c r="AK375" s="181"/>
    </row>
    <row r="376" spans="1:37">
      <c r="A376" s="182"/>
      <c r="B376" s="177"/>
      <c r="C376" s="177"/>
      <c r="D376" s="177"/>
      <c r="E376" s="177"/>
      <c r="F376" s="177"/>
      <c r="G376" s="177"/>
      <c r="H376" s="177"/>
      <c r="I376" s="177"/>
      <c r="J376" s="178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80"/>
      <c r="AK376" s="181"/>
    </row>
    <row r="377" spans="1:37">
      <c r="A377" s="182"/>
      <c r="B377" s="177"/>
      <c r="C377" s="177"/>
      <c r="D377" s="177"/>
      <c r="E377" s="177"/>
      <c r="F377" s="177"/>
      <c r="G377" s="177"/>
      <c r="H377" s="177"/>
      <c r="I377" s="177"/>
      <c r="J377" s="178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80"/>
      <c r="AK377" s="181"/>
    </row>
    <row r="378" spans="1:37">
      <c r="A378" s="182"/>
      <c r="B378" s="177"/>
      <c r="C378" s="177"/>
      <c r="D378" s="177"/>
      <c r="E378" s="177"/>
      <c r="F378" s="177"/>
      <c r="G378" s="177"/>
      <c r="H378" s="177"/>
      <c r="I378" s="177"/>
      <c r="J378" s="178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80"/>
      <c r="AK378" s="181"/>
    </row>
    <row r="379" spans="1:37">
      <c r="A379" s="182"/>
      <c r="B379" s="177"/>
      <c r="C379" s="177"/>
      <c r="D379" s="177"/>
      <c r="E379" s="177"/>
      <c r="F379" s="177"/>
      <c r="G379" s="177"/>
      <c r="H379" s="177"/>
      <c r="I379" s="177"/>
      <c r="J379" s="178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80"/>
      <c r="AK379" s="181"/>
    </row>
    <row r="380" spans="1:37">
      <c r="A380" s="182"/>
      <c r="B380" s="177"/>
      <c r="C380" s="177"/>
      <c r="D380" s="177"/>
      <c r="E380" s="177"/>
      <c r="F380" s="177"/>
      <c r="G380" s="177"/>
      <c r="H380" s="177"/>
      <c r="I380" s="177"/>
      <c r="J380" s="178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80"/>
      <c r="AK380" s="181"/>
    </row>
    <row r="381" spans="1:37">
      <c r="A381" s="182"/>
      <c r="B381" s="177"/>
      <c r="C381" s="177"/>
      <c r="D381" s="177"/>
      <c r="E381" s="177"/>
      <c r="F381" s="177"/>
      <c r="G381" s="177"/>
      <c r="H381" s="177"/>
      <c r="I381" s="177"/>
      <c r="J381" s="178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80"/>
      <c r="AK381" s="181"/>
    </row>
    <row r="382" spans="1:37">
      <c r="A382" s="182"/>
      <c r="B382" s="177"/>
      <c r="C382" s="177"/>
      <c r="D382" s="177"/>
      <c r="E382" s="177"/>
      <c r="F382" s="177"/>
      <c r="G382" s="177"/>
      <c r="H382" s="177"/>
      <c r="I382" s="177"/>
      <c r="J382" s="178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80"/>
      <c r="AK382" s="181"/>
    </row>
    <row r="383" spans="1:37">
      <c r="A383" s="182"/>
      <c r="B383" s="177"/>
      <c r="C383" s="177"/>
      <c r="D383" s="177"/>
      <c r="E383" s="177"/>
      <c r="F383" s="177"/>
      <c r="G383" s="177"/>
      <c r="H383" s="177"/>
      <c r="I383" s="177"/>
      <c r="J383" s="178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80"/>
      <c r="AK383" s="181"/>
    </row>
    <row r="384" spans="1:37">
      <c r="A384" s="182"/>
      <c r="B384" s="177"/>
      <c r="C384" s="177"/>
      <c r="D384" s="177"/>
      <c r="E384" s="177"/>
      <c r="F384" s="177"/>
      <c r="G384" s="177"/>
      <c r="H384" s="177"/>
      <c r="I384" s="177"/>
      <c r="J384" s="178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80"/>
      <c r="AK384" s="181"/>
    </row>
    <row r="385" spans="1:37">
      <c r="A385" s="182"/>
      <c r="B385" s="177"/>
      <c r="C385" s="177"/>
      <c r="D385" s="177"/>
      <c r="E385" s="177"/>
      <c r="F385" s="177"/>
      <c r="G385" s="177"/>
      <c r="H385" s="177"/>
      <c r="I385" s="177"/>
      <c r="J385" s="178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80"/>
      <c r="AK385" s="181"/>
    </row>
    <row r="386" spans="1:37">
      <c r="A386" s="182"/>
      <c r="B386" s="177"/>
      <c r="C386" s="177"/>
      <c r="D386" s="177"/>
      <c r="E386" s="177"/>
      <c r="F386" s="177"/>
      <c r="G386" s="177"/>
      <c r="H386" s="177"/>
      <c r="I386" s="177"/>
      <c r="J386" s="178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80"/>
      <c r="AK386" s="181"/>
    </row>
    <row r="387" spans="1:37">
      <c r="A387" s="182"/>
      <c r="B387" s="177"/>
      <c r="C387" s="177"/>
      <c r="D387" s="177"/>
      <c r="E387" s="177"/>
      <c r="F387" s="177"/>
      <c r="G387" s="177"/>
      <c r="H387" s="177"/>
      <c r="I387" s="177"/>
      <c r="J387" s="178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80"/>
      <c r="AK387" s="181"/>
    </row>
    <row r="388" spans="1:37">
      <c r="A388" s="182"/>
      <c r="B388" s="177"/>
      <c r="C388" s="177"/>
      <c r="D388" s="177"/>
      <c r="E388" s="177"/>
      <c r="F388" s="177"/>
      <c r="G388" s="177"/>
      <c r="H388" s="177"/>
      <c r="I388" s="177"/>
      <c r="J388" s="178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80"/>
      <c r="AK388" s="181"/>
    </row>
    <row r="389" spans="1:37">
      <c r="A389" s="182"/>
      <c r="B389" s="177"/>
      <c r="C389" s="177"/>
      <c r="D389" s="177"/>
      <c r="E389" s="177"/>
      <c r="F389" s="177"/>
      <c r="G389" s="177"/>
      <c r="H389" s="177"/>
      <c r="I389" s="177"/>
      <c r="J389" s="178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80"/>
      <c r="AK389" s="181"/>
    </row>
    <row r="390" spans="1:37">
      <c r="A390" s="182"/>
      <c r="B390" s="177"/>
      <c r="C390" s="177"/>
      <c r="D390" s="177"/>
      <c r="E390" s="177"/>
      <c r="F390" s="177"/>
      <c r="G390" s="177"/>
      <c r="H390" s="177"/>
      <c r="I390" s="177"/>
      <c r="J390" s="178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80"/>
      <c r="AK390" s="181"/>
    </row>
    <row r="391" spans="1:37">
      <c r="A391" s="182"/>
      <c r="B391" s="177"/>
      <c r="C391" s="177"/>
      <c r="D391" s="177"/>
      <c r="E391" s="177"/>
      <c r="F391" s="177"/>
      <c r="G391" s="177"/>
      <c r="H391" s="177"/>
      <c r="I391" s="177"/>
      <c r="J391" s="178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80"/>
      <c r="AK391" s="181"/>
    </row>
    <row r="392" spans="1:37">
      <c r="A392" s="182"/>
      <c r="B392" s="177"/>
      <c r="C392" s="177"/>
      <c r="D392" s="177"/>
      <c r="E392" s="177"/>
      <c r="F392" s="177"/>
      <c r="G392" s="177"/>
      <c r="H392" s="177"/>
      <c r="I392" s="177"/>
      <c r="J392" s="178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80"/>
      <c r="AK392" s="181"/>
    </row>
    <row r="393" spans="1:37">
      <c r="A393" s="182"/>
      <c r="B393" s="177"/>
      <c r="C393" s="177"/>
      <c r="D393" s="177"/>
      <c r="E393" s="177"/>
      <c r="F393" s="177"/>
      <c r="G393" s="177"/>
      <c r="H393" s="177"/>
      <c r="I393" s="177"/>
      <c r="J393" s="178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80"/>
      <c r="AK393" s="181"/>
    </row>
    <row r="394" spans="1:37">
      <c r="A394" s="182"/>
      <c r="B394" s="177"/>
      <c r="C394" s="177"/>
      <c r="D394" s="177"/>
      <c r="E394" s="177"/>
      <c r="F394" s="177"/>
      <c r="G394" s="177"/>
      <c r="H394" s="177"/>
      <c r="I394" s="177"/>
      <c r="J394" s="178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80"/>
      <c r="AK394" s="181"/>
    </row>
    <row r="395" spans="1:37">
      <c r="A395" s="182"/>
      <c r="B395" s="177"/>
      <c r="C395" s="177"/>
      <c r="D395" s="177"/>
      <c r="E395" s="177"/>
      <c r="F395" s="177"/>
      <c r="G395" s="177"/>
      <c r="H395" s="177"/>
      <c r="I395" s="177"/>
      <c r="J395" s="178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80"/>
      <c r="AK395" s="181"/>
    </row>
    <row r="396" spans="1:37">
      <c r="A396" s="182"/>
      <c r="B396" s="177"/>
      <c r="C396" s="177"/>
      <c r="D396" s="177"/>
      <c r="E396" s="177"/>
      <c r="F396" s="177"/>
      <c r="G396" s="177"/>
      <c r="H396" s="177"/>
      <c r="I396" s="177"/>
      <c r="J396" s="178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80"/>
      <c r="AK396" s="181"/>
    </row>
    <row r="397" spans="1:37">
      <c r="A397" s="182"/>
      <c r="B397" s="177"/>
      <c r="C397" s="177"/>
      <c r="D397" s="177"/>
      <c r="E397" s="177"/>
      <c r="F397" s="177"/>
      <c r="G397" s="177"/>
      <c r="H397" s="177"/>
      <c r="I397" s="177"/>
      <c r="J397" s="178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80"/>
      <c r="AK397" s="181"/>
    </row>
    <row r="398" spans="1:37">
      <c r="A398" s="182"/>
      <c r="B398" s="177"/>
      <c r="C398" s="177"/>
      <c r="D398" s="177"/>
      <c r="E398" s="177"/>
      <c r="F398" s="177"/>
      <c r="G398" s="177"/>
      <c r="H398" s="177"/>
      <c r="I398" s="177"/>
      <c r="J398" s="178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80"/>
      <c r="AK398" s="181"/>
    </row>
    <row r="399" spans="1:37">
      <c r="A399" s="182"/>
      <c r="B399" s="177"/>
      <c r="C399" s="177"/>
      <c r="D399" s="177"/>
      <c r="E399" s="177"/>
      <c r="F399" s="177"/>
      <c r="G399" s="177"/>
      <c r="H399" s="177"/>
      <c r="I399" s="177"/>
      <c r="J399" s="178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80"/>
      <c r="AK399" s="181"/>
    </row>
    <row r="400" spans="1:37">
      <c r="A400" s="182"/>
      <c r="B400" s="177"/>
      <c r="C400" s="177"/>
      <c r="D400" s="177"/>
      <c r="E400" s="177"/>
      <c r="F400" s="177"/>
      <c r="G400" s="177"/>
      <c r="H400" s="177"/>
      <c r="I400" s="177"/>
      <c r="J400" s="178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80"/>
      <c r="AK400" s="181"/>
    </row>
    <row r="401" spans="1:37">
      <c r="A401" s="182"/>
      <c r="B401" s="177"/>
      <c r="C401" s="177"/>
      <c r="D401" s="177"/>
      <c r="E401" s="177"/>
      <c r="F401" s="177"/>
      <c r="G401" s="177"/>
      <c r="H401" s="177"/>
      <c r="I401" s="177"/>
      <c r="J401" s="178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80"/>
      <c r="AK401" s="181"/>
    </row>
    <row r="402" spans="1:37">
      <c r="A402" s="182"/>
      <c r="B402" s="177"/>
      <c r="C402" s="177"/>
      <c r="D402" s="177"/>
      <c r="E402" s="177"/>
      <c r="F402" s="177"/>
      <c r="G402" s="177"/>
      <c r="H402" s="177"/>
      <c r="I402" s="177"/>
      <c r="J402" s="178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80"/>
      <c r="AK402" s="181"/>
    </row>
    <row r="403" spans="1:37">
      <c r="A403" s="182"/>
      <c r="B403" s="177"/>
      <c r="C403" s="177"/>
      <c r="D403" s="177"/>
      <c r="E403" s="177"/>
      <c r="F403" s="177"/>
      <c r="G403" s="177"/>
      <c r="H403" s="177"/>
      <c r="I403" s="177"/>
      <c r="J403" s="178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80"/>
      <c r="AK403" s="181"/>
    </row>
    <row r="404" spans="1:37">
      <c r="A404" s="182"/>
      <c r="B404" s="177"/>
      <c r="C404" s="177"/>
      <c r="D404" s="177"/>
      <c r="E404" s="177"/>
      <c r="F404" s="177"/>
      <c r="G404" s="177"/>
      <c r="H404" s="177"/>
      <c r="I404" s="177"/>
      <c r="J404" s="178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80"/>
      <c r="AK404" s="181"/>
    </row>
    <row r="405" spans="1:37">
      <c r="A405" s="182"/>
      <c r="B405" s="177"/>
      <c r="C405" s="177"/>
      <c r="D405" s="177"/>
      <c r="E405" s="177"/>
      <c r="F405" s="177"/>
      <c r="G405" s="177"/>
      <c r="H405" s="177"/>
      <c r="I405" s="177"/>
      <c r="J405" s="178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80"/>
      <c r="AK405" s="181"/>
    </row>
    <row r="406" spans="1:37">
      <c r="A406" s="182"/>
      <c r="B406" s="177"/>
      <c r="C406" s="177"/>
      <c r="D406" s="177"/>
      <c r="E406" s="177"/>
      <c r="F406" s="177"/>
      <c r="G406" s="177"/>
      <c r="H406" s="177"/>
      <c r="I406" s="177"/>
      <c r="J406" s="178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80"/>
      <c r="AK406" s="181"/>
    </row>
    <row r="407" spans="1:37">
      <c r="A407" s="182"/>
      <c r="B407" s="177"/>
      <c r="C407" s="177"/>
      <c r="D407" s="177"/>
      <c r="E407" s="177"/>
      <c r="F407" s="177"/>
      <c r="G407" s="177"/>
      <c r="H407" s="177"/>
      <c r="I407" s="177"/>
      <c r="J407" s="178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80"/>
      <c r="AK407" s="181"/>
    </row>
    <row r="408" spans="1:37">
      <c r="A408" s="182"/>
      <c r="B408" s="177"/>
      <c r="C408" s="177"/>
      <c r="D408" s="177"/>
      <c r="E408" s="177"/>
      <c r="F408" s="177"/>
      <c r="G408" s="177"/>
      <c r="H408" s="177"/>
      <c r="I408" s="177"/>
      <c r="J408" s="178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80"/>
      <c r="AK408" s="181"/>
    </row>
    <row r="409" spans="1:37">
      <c r="A409" s="182"/>
      <c r="B409" s="177"/>
      <c r="C409" s="177"/>
      <c r="D409" s="177"/>
      <c r="E409" s="177"/>
      <c r="F409" s="177"/>
      <c r="G409" s="177"/>
      <c r="H409" s="177"/>
      <c r="I409" s="177"/>
      <c r="J409" s="178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80"/>
      <c r="AK409" s="181"/>
    </row>
    <row r="410" spans="1:37">
      <c r="A410" s="182"/>
      <c r="B410" s="177"/>
      <c r="C410" s="177"/>
      <c r="D410" s="177"/>
      <c r="E410" s="177"/>
      <c r="F410" s="177"/>
      <c r="G410" s="177"/>
      <c r="H410" s="177"/>
      <c r="I410" s="177"/>
      <c r="J410" s="178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80"/>
      <c r="AK410" s="181"/>
    </row>
    <row r="411" spans="1:37">
      <c r="A411" s="182"/>
      <c r="B411" s="177"/>
      <c r="C411" s="177"/>
      <c r="D411" s="177"/>
      <c r="E411" s="177"/>
      <c r="F411" s="177"/>
      <c r="G411" s="177"/>
      <c r="H411" s="177"/>
      <c r="I411" s="177"/>
      <c r="J411" s="178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80"/>
      <c r="AK411" s="181"/>
    </row>
    <row r="412" spans="1:37">
      <c r="A412" s="182"/>
      <c r="B412" s="177"/>
      <c r="C412" s="177"/>
      <c r="D412" s="177"/>
      <c r="E412" s="177"/>
      <c r="F412" s="177"/>
      <c r="G412" s="177"/>
      <c r="H412" s="177"/>
      <c r="I412" s="177"/>
      <c r="J412" s="178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80"/>
      <c r="AK412" s="181"/>
    </row>
    <row r="413" spans="1:37">
      <c r="A413" s="182"/>
      <c r="B413" s="177"/>
      <c r="C413" s="177"/>
      <c r="D413" s="177"/>
      <c r="E413" s="177"/>
      <c r="F413" s="177"/>
      <c r="G413" s="177"/>
      <c r="H413" s="177"/>
      <c r="I413" s="177"/>
      <c r="J413" s="178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80"/>
      <c r="AK413" s="181"/>
    </row>
    <row r="414" spans="1:37">
      <c r="A414" s="182"/>
      <c r="B414" s="177"/>
      <c r="C414" s="177"/>
      <c r="D414" s="177"/>
      <c r="E414" s="177"/>
      <c r="F414" s="177"/>
      <c r="G414" s="177"/>
      <c r="H414" s="177"/>
      <c r="I414" s="177"/>
      <c r="J414" s="178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80"/>
      <c r="AK414" s="181"/>
    </row>
    <row r="415" spans="1:37">
      <c r="A415" s="182"/>
      <c r="B415" s="177"/>
      <c r="C415" s="177"/>
      <c r="D415" s="177"/>
      <c r="E415" s="177"/>
      <c r="F415" s="177"/>
      <c r="G415" s="177"/>
      <c r="H415" s="177"/>
      <c r="I415" s="177"/>
      <c r="J415" s="178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80"/>
      <c r="AK415" s="181"/>
    </row>
    <row r="416" spans="1:37">
      <c r="A416" s="182"/>
      <c r="B416" s="177"/>
      <c r="C416" s="177"/>
      <c r="D416" s="177"/>
      <c r="E416" s="177"/>
      <c r="F416" s="177"/>
      <c r="G416" s="177"/>
      <c r="H416" s="177"/>
      <c r="I416" s="177"/>
      <c r="J416" s="178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80"/>
      <c r="AK416" s="181"/>
    </row>
    <row r="417" spans="1:37">
      <c r="A417" s="182"/>
      <c r="B417" s="177"/>
      <c r="C417" s="177"/>
      <c r="D417" s="177"/>
      <c r="E417" s="177"/>
      <c r="F417" s="177"/>
      <c r="G417" s="177"/>
      <c r="H417" s="177"/>
      <c r="I417" s="177"/>
      <c r="J417" s="178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80"/>
      <c r="AK417" s="181"/>
    </row>
    <row r="418" spans="1:37">
      <c r="A418" s="182"/>
      <c r="B418" s="177"/>
      <c r="C418" s="177"/>
      <c r="D418" s="177"/>
      <c r="E418" s="177"/>
      <c r="F418" s="177"/>
      <c r="G418" s="177"/>
      <c r="H418" s="177"/>
      <c r="I418" s="177"/>
      <c r="J418" s="178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80"/>
      <c r="AK418" s="181"/>
    </row>
    <row r="419" spans="1:37">
      <c r="A419" s="182"/>
      <c r="B419" s="177"/>
      <c r="C419" s="177"/>
      <c r="D419" s="177"/>
      <c r="E419" s="177"/>
      <c r="F419" s="177"/>
      <c r="G419" s="177"/>
      <c r="H419" s="177"/>
      <c r="I419" s="177"/>
      <c r="J419" s="178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80"/>
      <c r="AK419" s="181"/>
    </row>
    <row r="420" spans="1:37">
      <c r="A420" s="182"/>
      <c r="B420" s="177"/>
      <c r="C420" s="177"/>
      <c r="D420" s="177"/>
      <c r="E420" s="177"/>
      <c r="F420" s="177"/>
      <c r="G420" s="177"/>
      <c r="H420" s="177"/>
      <c r="I420" s="177"/>
      <c r="J420" s="178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80"/>
      <c r="AK420" s="181"/>
    </row>
    <row r="421" spans="1:37">
      <c r="A421" s="182"/>
      <c r="B421" s="177"/>
      <c r="C421" s="177"/>
      <c r="D421" s="177"/>
      <c r="E421" s="177"/>
      <c r="F421" s="177"/>
      <c r="G421" s="177"/>
      <c r="H421" s="177"/>
      <c r="I421" s="177"/>
      <c r="J421" s="178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80"/>
      <c r="AK421" s="181"/>
    </row>
    <row r="422" spans="1:37">
      <c r="A422" s="182"/>
      <c r="B422" s="177"/>
      <c r="C422" s="177"/>
      <c r="D422" s="177"/>
      <c r="E422" s="177"/>
      <c r="F422" s="177"/>
      <c r="G422" s="177"/>
      <c r="H422" s="177"/>
      <c r="I422" s="177"/>
      <c r="J422" s="178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80"/>
      <c r="AK422" s="181"/>
    </row>
    <row r="423" spans="1:37">
      <c r="A423" s="182"/>
      <c r="B423" s="177"/>
      <c r="C423" s="177"/>
      <c r="D423" s="177"/>
      <c r="E423" s="177"/>
      <c r="F423" s="177"/>
      <c r="G423" s="177"/>
      <c r="H423" s="177"/>
      <c r="I423" s="177"/>
      <c r="J423" s="178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80"/>
      <c r="AK423" s="181"/>
    </row>
    <row r="424" spans="1:37">
      <c r="A424" s="182"/>
      <c r="B424" s="177"/>
      <c r="C424" s="177"/>
      <c r="D424" s="177"/>
      <c r="E424" s="177"/>
      <c r="F424" s="177"/>
      <c r="G424" s="177"/>
      <c r="H424" s="177"/>
      <c r="I424" s="177"/>
      <c r="J424" s="178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80"/>
      <c r="AK424" s="181"/>
    </row>
    <row r="425" spans="1:37">
      <c r="A425" s="182"/>
      <c r="B425" s="177"/>
      <c r="C425" s="177"/>
      <c r="D425" s="177"/>
      <c r="E425" s="177"/>
      <c r="F425" s="177"/>
      <c r="G425" s="177"/>
      <c r="H425" s="177"/>
      <c r="I425" s="177"/>
      <c r="J425" s="178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80"/>
      <c r="AK425" s="181"/>
    </row>
    <row r="426" spans="1:37">
      <c r="A426" s="182"/>
      <c r="B426" s="177"/>
      <c r="C426" s="177"/>
      <c r="D426" s="177"/>
      <c r="E426" s="177"/>
      <c r="F426" s="177"/>
      <c r="G426" s="177"/>
      <c r="H426" s="177"/>
      <c r="I426" s="177"/>
      <c r="J426" s="178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80"/>
      <c r="AK426" s="181"/>
    </row>
    <row r="427" spans="1:37">
      <c r="A427" s="182"/>
      <c r="B427" s="177"/>
      <c r="C427" s="177"/>
      <c r="D427" s="177"/>
      <c r="E427" s="177"/>
      <c r="F427" s="177"/>
      <c r="G427" s="177"/>
      <c r="H427" s="177"/>
      <c r="I427" s="177"/>
      <c r="J427" s="178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80"/>
      <c r="AK427" s="181"/>
    </row>
    <row r="428" spans="1:37">
      <c r="A428" s="182"/>
      <c r="B428" s="177"/>
      <c r="C428" s="177"/>
      <c r="D428" s="177"/>
      <c r="E428" s="177"/>
      <c r="F428" s="177"/>
      <c r="G428" s="177"/>
      <c r="H428" s="177"/>
      <c r="I428" s="177"/>
      <c r="J428" s="178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80"/>
      <c r="AK428" s="181"/>
    </row>
    <row r="429" spans="1:37">
      <c r="A429" s="182"/>
      <c r="B429" s="177"/>
      <c r="C429" s="177"/>
      <c r="D429" s="177"/>
      <c r="E429" s="177"/>
      <c r="F429" s="177"/>
      <c r="G429" s="177"/>
      <c r="H429" s="177"/>
      <c r="I429" s="177"/>
      <c r="J429" s="178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80"/>
      <c r="AK429" s="181"/>
    </row>
    <row r="430" spans="1:37">
      <c r="A430" s="182"/>
      <c r="B430" s="177"/>
      <c r="C430" s="177"/>
      <c r="D430" s="177"/>
      <c r="E430" s="177"/>
      <c r="F430" s="177"/>
      <c r="G430" s="177"/>
      <c r="H430" s="177"/>
      <c r="I430" s="177"/>
      <c r="J430" s="178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80"/>
      <c r="AK430" s="181"/>
    </row>
    <row r="431" spans="1:37">
      <c r="A431" s="182"/>
      <c r="B431" s="177"/>
      <c r="C431" s="177"/>
      <c r="D431" s="177"/>
      <c r="E431" s="177"/>
      <c r="F431" s="177"/>
      <c r="G431" s="177"/>
      <c r="H431" s="177"/>
      <c r="I431" s="177"/>
      <c r="J431" s="178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80"/>
      <c r="AK431" s="181"/>
    </row>
    <row r="432" spans="1:37">
      <c r="A432" s="182"/>
      <c r="B432" s="177"/>
      <c r="C432" s="177"/>
      <c r="D432" s="177"/>
      <c r="E432" s="177"/>
      <c r="F432" s="177"/>
      <c r="G432" s="177"/>
      <c r="H432" s="177"/>
      <c r="I432" s="177"/>
      <c r="J432" s="178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80"/>
      <c r="AK432" s="181"/>
    </row>
    <row r="433" spans="1:37">
      <c r="A433" s="182"/>
      <c r="B433" s="177"/>
      <c r="C433" s="177"/>
      <c r="D433" s="177"/>
      <c r="E433" s="177"/>
      <c r="F433" s="177"/>
      <c r="G433" s="177"/>
      <c r="H433" s="177"/>
      <c r="I433" s="177"/>
      <c r="J433" s="178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80"/>
      <c r="AK433" s="181"/>
    </row>
    <row r="434" spans="1:37">
      <c r="A434" s="182"/>
      <c r="B434" s="177"/>
      <c r="C434" s="177"/>
      <c r="D434" s="177"/>
      <c r="E434" s="177"/>
      <c r="F434" s="177"/>
      <c r="G434" s="177"/>
      <c r="H434" s="177"/>
      <c r="I434" s="177"/>
      <c r="J434" s="178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80"/>
      <c r="AK434" s="181"/>
    </row>
    <row r="435" spans="1:37">
      <c r="A435" s="182"/>
      <c r="B435" s="177"/>
      <c r="C435" s="177"/>
      <c r="D435" s="177"/>
      <c r="E435" s="177"/>
      <c r="F435" s="177"/>
      <c r="G435" s="177"/>
      <c r="H435" s="177"/>
      <c r="I435" s="177"/>
      <c r="J435" s="178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80"/>
      <c r="AK435" s="181"/>
    </row>
    <row r="436" spans="1:37">
      <c r="A436" s="182"/>
      <c r="B436" s="177"/>
      <c r="C436" s="177"/>
      <c r="D436" s="177"/>
      <c r="E436" s="177"/>
      <c r="F436" s="177"/>
      <c r="G436" s="177"/>
      <c r="H436" s="177"/>
      <c r="I436" s="177"/>
      <c r="J436" s="178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80"/>
      <c r="AK436" s="181"/>
    </row>
    <row r="437" spans="1:37">
      <c r="A437" s="182"/>
      <c r="B437" s="177"/>
      <c r="C437" s="177"/>
      <c r="D437" s="177"/>
      <c r="E437" s="177"/>
      <c r="F437" s="177"/>
      <c r="G437" s="177"/>
      <c r="H437" s="177"/>
      <c r="I437" s="177"/>
      <c r="J437" s="178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80"/>
      <c r="AK437" s="181"/>
    </row>
    <row r="438" spans="1:37">
      <c r="A438" s="182"/>
      <c r="B438" s="177"/>
      <c r="C438" s="177"/>
      <c r="D438" s="177"/>
      <c r="E438" s="177"/>
      <c r="F438" s="177"/>
      <c r="G438" s="177"/>
      <c r="H438" s="177"/>
      <c r="I438" s="177"/>
      <c r="J438" s="178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80"/>
      <c r="AK438" s="181"/>
    </row>
    <row r="439" spans="1:37">
      <c r="A439" s="182"/>
      <c r="B439" s="177"/>
      <c r="C439" s="177"/>
      <c r="D439" s="177"/>
      <c r="E439" s="177"/>
      <c r="F439" s="177"/>
      <c r="G439" s="177"/>
      <c r="H439" s="177"/>
      <c r="I439" s="177"/>
      <c r="J439" s="178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80"/>
      <c r="AK439" s="181"/>
    </row>
    <row r="440" spans="1:37">
      <c r="A440" s="182"/>
      <c r="B440" s="177"/>
      <c r="C440" s="177"/>
      <c r="D440" s="177"/>
      <c r="E440" s="177"/>
      <c r="F440" s="177"/>
      <c r="G440" s="177"/>
      <c r="H440" s="177"/>
      <c r="I440" s="177"/>
      <c r="J440" s="178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80"/>
      <c r="AK440" s="181"/>
    </row>
    <row r="441" spans="1:37">
      <c r="A441" s="182"/>
      <c r="B441" s="177"/>
      <c r="C441" s="177"/>
      <c r="D441" s="177"/>
      <c r="E441" s="177"/>
      <c r="F441" s="177"/>
      <c r="G441" s="177"/>
      <c r="H441" s="177"/>
      <c r="I441" s="177"/>
      <c r="J441" s="178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80"/>
      <c r="AK441" s="181"/>
    </row>
    <row r="442" spans="1:37">
      <c r="A442" s="182"/>
      <c r="B442" s="177"/>
      <c r="C442" s="177"/>
      <c r="D442" s="177"/>
      <c r="E442" s="177"/>
      <c r="F442" s="177"/>
      <c r="G442" s="177"/>
      <c r="H442" s="177"/>
      <c r="I442" s="177"/>
      <c r="J442" s="178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80"/>
      <c r="AK442" s="181"/>
    </row>
    <row r="443" spans="1:37">
      <c r="A443" s="182"/>
      <c r="B443" s="177"/>
      <c r="C443" s="177"/>
      <c r="D443" s="177"/>
      <c r="E443" s="177"/>
      <c r="F443" s="177"/>
      <c r="G443" s="177"/>
      <c r="H443" s="177"/>
      <c r="I443" s="177"/>
      <c r="J443" s="178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80"/>
      <c r="AK443" s="181"/>
    </row>
    <row r="444" spans="1:37">
      <c r="A444" s="182"/>
      <c r="B444" s="177"/>
      <c r="C444" s="177"/>
      <c r="D444" s="177"/>
      <c r="E444" s="177"/>
      <c r="F444" s="177"/>
      <c r="G444" s="177"/>
      <c r="H444" s="177"/>
      <c r="I444" s="177"/>
      <c r="J444" s="178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80"/>
      <c r="AK444" s="181"/>
    </row>
    <row r="445" spans="1:37">
      <c r="A445" s="182"/>
      <c r="B445" s="177"/>
      <c r="C445" s="177"/>
      <c r="D445" s="177"/>
      <c r="E445" s="177"/>
      <c r="F445" s="177"/>
      <c r="G445" s="177"/>
      <c r="H445" s="177"/>
      <c r="I445" s="177"/>
      <c r="J445" s="178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80"/>
      <c r="AK445" s="181"/>
    </row>
    <row r="446" spans="1:37">
      <c r="A446" s="182"/>
      <c r="B446" s="177"/>
      <c r="C446" s="177"/>
      <c r="D446" s="177"/>
      <c r="E446" s="177"/>
      <c r="F446" s="177"/>
      <c r="G446" s="177"/>
      <c r="H446" s="177"/>
      <c r="I446" s="177"/>
      <c r="J446" s="178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80"/>
      <c r="AK446" s="181"/>
    </row>
    <row r="447" spans="1:37">
      <c r="A447" s="182"/>
      <c r="B447" s="177"/>
      <c r="C447" s="177"/>
      <c r="D447" s="177"/>
      <c r="E447" s="177"/>
      <c r="F447" s="177"/>
      <c r="G447" s="177"/>
      <c r="H447" s="177"/>
      <c r="I447" s="177"/>
      <c r="J447" s="178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80"/>
      <c r="AK447" s="181"/>
    </row>
    <row r="448" spans="1:37">
      <c r="A448" s="182"/>
      <c r="B448" s="177"/>
      <c r="C448" s="177"/>
      <c r="D448" s="177"/>
      <c r="E448" s="177"/>
      <c r="F448" s="177"/>
      <c r="G448" s="177"/>
      <c r="H448" s="177"/>
      <c r="I448" s="177"/>
      <c r="J448" s="178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80"/>
      <c r="AK448" s="181"/>
    </row>
    <row r="449" spans="1:37">
      <c r="A449" s="182"/>
      <c r="B449" s="177"/>
      <c r="C449" s="177"/>
      <c r="D449" s="177"/>
      <c r="E449" s="177"/>
      <c r="F449" s="177"/>
      <c r="G449" s="177"/>
      <c r="H449" s="177"/>
      <c r="I449" s="177"/>
      <c r="J449" s="178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80"/>
      <c r="AK449" s="181"/>
    </row>
    <row r="450" spans="1:37">
      <c r="A450" s="182"/>
      <c r="B450" s="177"/>
      <c r="C450" s="177"/>
      <c r="D450" s="177"/>
      <c r="E450" s="177"/>
      <c r="F450" s="177"/>
      <c r="G450" s="177"/>
      <c r="H450" s="177"/>
      <c r="I450" s="177"/>
      <c r="J450" s="178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80"/>
      <c r="AK450" s="181"/>
    </row>
    <row r="451" spans="1:37">
      <c r="A451" s="182"/>
      <c r="B451" s="177"/>
      <c r="C451" s="177"/>
      <c r="D451" s="177"/>
      <c r="E451" s="177"/>
      <c r="F451" s="177"/>
      <c r="G451" s="177"/>
      <c r="H451" s="177"/>
      <c r="I451" s="177"/>
      <c r="J451" s="178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80"/>
      <c r="AK451" s="181"/>
    </row>
    <row r="452" spans="1:37">
      <c r="A452" s="182"/>
      <c r="B452" s="177"/>
      <c r="C452" s="177"/>
      <c r="D452" s="177"/>
      <c r="E452" s="177"/>
      <c r="F452" s="177"/>
      <c r="G452" s="177"/>
      <c r="H452" s="177"/>
      <c r="I452" s="177"/>
      <c r="J452" s="178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80"/>
      <c r="AK452" s="181"/>
    </row>
    <row r="453" spans="1:37">
      <c r="A453" s="182"/>
      <c r="B453" s="177"/>
      <c r="C453" s="177"/>
      <c r="D453" s="177"/>
      <c r="E453" s="177"/>
      <c r="F453" s="177"/>
      <c r="G453" s="177"/>
      <c r="H453" s="177"/>
      <c r="I453" s="177"/>
      <c r="J453" s="178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80"/>
      <c r="AK453" s="181"/>
    </row>
    <row r="454" spans="1:37">
      <c r="A454" s="182"/>
      <c r="B454" s="177"/>
      <c r="C454" s="177"/>
      <c r="D454" s="177"/>
      <c r="E454" s="177"/>
      <c r="F454" s="177"/>
      <c r="G454" s="177"/>
      <c r="H454" s="177"/>
      <c r="I454" s="177"/>
      <c r="J454" s="178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80"/>
      <c r="AK454" s="181"/>
    </row>
    <row r="455" spans="1:37">
      <c r="A455" s="182"/>
      <c r="B455" s="177"/>
      <c r="C455" s="177"/>
      <c r="D455" s="177"/>
      <c r="E455" s="177"/>
      <c r="F455" s="177"/>
      <c r="G455" s="177"/>
      <c r="H455" s="177"/>
      <c r="I455" s="177"/>
      <c r="J455" s="178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80"/>
      <c r="AK455" s="181"/>
    </row>
    <row r="456" spans="1:37">
      <c r="A456" s="182"/>
      <c r="B456" s="177"/>
      <c r="C456" s="177"/>
      <c r="D456" s="177"/>
      <c r="E456" s="177"/>
      <c r="F456" s="177"/>
      <c r="G456" s="177"/>
      <c r="H456" s="177"/>
      <c r="I456" s="177"/>
      <c r="J456" s="178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80"/>
      <c r="AK456" s="181"/>
    </row>
    <row r="457" spans="1:37">
      <c r="A457" s="182"/>
      <c r="B457" s="177"/>
      <c r="C457" s="177"/>
      <c r="D457" s="177"/>
      <c r="E457" s="177"/>
      <c r="F457" s="177"/>
      <c r="G457" s="177"/>
      <c r="H457" s="177"/>
      <c r="I457" s="177"/>
      <c r="J457" s="178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80"/>
      <c r="AK457" s="181"/>
    </row>
    <row r="458" spans="1:37">
      <c r="A458" s="182"/>
      <c r="B458" s="177"/>
      <c r="C458" s="177"/>
      <c r="D458" s="177"/>
      <c r="E458" s="177"/>
      <c r="F458" s="177"/>
      <c r="G458" s="177"/>
      <c r="H458" s="177"/>
      <c r="I458" s="177"/>
      <c r="J458" s="178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80"/>
      <c r="AK458" s="181"/>
    </row>
    <row r="459" spans="1:37">
      <c r="A459" s="182"/>
      <c r="B459" s="177"/>
      <c r="C459" s="177"/>
      <c r="D459" s="177"/>
      <c r="E459" s="177"/>
      <c r="F459" s="177"/>
      <c r="G459" s="177"/>
      <c r="H459" s="177"/>
      <c r="I459" s="177"/>
      <c r="J459" s="178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80"/>
      <c r="AK459" s="181"/>
    </row>
    <row r="460" spans="1:37">
      <c r="A460" s="182"/>
      <c r="B460" s="177"/>
      <c r="C460" s="177"/>
      <c r="D460" s="177"/>
      <c r="E460" s="177"/>
      <c r="F460" s="177"/>
      <c r="G460" s="177"/>
      <c r="H460" s="177"/>
      <c r="I460" s="177"/>
      <c r="J460" s="178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80"/>
      <c r="AK460" s="181"/>
    </row>
    <row r="461" spans="1:37">
      <c r="A461" s="182"/>
      <c r="B461" s="177"/>
      <c r="C461" s="177"/>
      <c r="D461" s="177"/>
      <c r="E461" s="177"/>
      <c r="F461" s="177"/>
      <c r="G461" s="177"/>
      <c r="H461" s="177"/>
      <c r="I461" s="177"/>
      <c r="J461" s="178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80"/>
      <c r="AK461" s="181"/>
    </row>
    <row r="462" spans="1:37">
      <c r="A462" s="182"/>
      <c r="B462" s="177"/>
      <c r="C462" s="177"/>
      <c r="D462" s="177"/>
      <c r="E462" s="177"/>
      <c r="F462" s="177"/>
      <c r="G462" s="177"/>
      <c r="H462" s="177"/>
      <c r="I462" s="177"/>
      <c r="J462" s="178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80"/>
      <c r="AK462" s="181"/>
    </row>
    <row r="463" spans="1:37">
      <c r="A463" s="182"/>
      <c r="B463" s="177"/>
      <c r="C463" s="177"/>
      <c r="D463" s="177"/>
      <c r="E463" s="177"/>
      <c r="F463" s="177"/>
      <c r="G463" s="177"/>
      <c r="H463" s="177"/>
      <c r="I463" s="177"/>
      <c r="J463" s="178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80"/>
      <c r="AK463" s="181"/>
    </row>
    <row r="464" spans="1:37">
      <c r="A464" s="182"/>
      <c r="B464" s="177"/>
      <c r="C464" s="177"/>
      <c r="D464" s="177"/>
      <c r="E464" s="177"/>
      <c r="F464" s="177"/>
      <c r="G464" s="177"/>
      <c r="H464" s="177"/>
      <c r="I464" s="177"/>
      <c r="J464" s="178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80"/>
      <c r="AK464" s="181"/>
    </row>
    <row r="465" spans="1:37">
      <c r="A465" s="182"/>
      <c r="B465" s="177"/>
      <c r="C465" s="177"/>
      <c r="D465" s="177"/>
      <c r="E465" s="177"/>
      <c r="F465" s="177"/>
      <c r="G465" s="177"/>
      <c r="H465" s="177"/>
      <c r="I465" s="177"/>
      <c r="J465" s="178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80"/>
      <c r="AK465" s="181"/>
    </row>
    <row r="466" spans="1:37">
      <c r="A466" s="182"/>
      <c r="B466" s="177"/>
      <c r="C466" s="177"/>
      <c r="D466" s="177"/>
      <c r="E466" s="177"/>
      <c r="F466" s="177"/>
      <c r="G466" s="177"/>
      <c r="H466" s="177"/>
      <c r="I466" s="177"/>
      <c r="J466" s="178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80"/>
      <c r="AK466" s="181"/>
    </row>
    <row r="467" spans="1:37">
      <c r="A467" s="182"/>
      <c r="B467" s="177"/>
      <c r="C467" s="177"/>
      <c r="D467" s="177"/>
      <c r="E467" s="177"/>
      <c r="F467" s="177"/>
      <c r="G467" s="177"/>
      <c r="H467" s="177"/>
      <c r="I467" s="177"/>
      <c r="J467" s="178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80"/>
      <c r="AK467" s="181"/>
    </row>
    <row r="468" spans="1:37">
      <c r="A468" s="182"/>
      <c r="B468" s="177"/>
      <c r="C468" s="177"/>
      <c r="D468" s="177"/>
      <c r="E468" s="177"/>
      <c r="F468" s="177"/>
      <c r="G468" s="177"/>
      <c r="H468" s="177"/>
      <c r="I468" s="177"/>
      <c r="J468" s="178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80"/>
      <c r="AK468" s="181"/>
    </row>
    <row r="469" spans="1:37">
      <c r="A469" s="182"/>
      <c r="B469" s="177"/>
      <c r="C469" s="177"/>
      <c r="D469" s="177"/>
      <c r="E469" s="177"/>
      <c r="F469" s="177"/>
      <c r="G469" s="177"/>
      <c r="H469" s="177"/>
      <c r="I469" s="177"/>
      <c r="J469" s="178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80"/>
      <c r="AK469" s="181"/>
    </row>
    <row r="470" spans="1:37">
      <c r="A470" s="182"/>
      <c r="B470" s="177"/>
      <c r="C470" s="177"/>
      <c r="D470" s="177"/>
      <c r="E470" s="177"/>
      <c r="F470" s="177"/>
      <c r="G470" s="177"/>
      <c r="H470" s="177"/>
      <c r="I470" s="177"/>
      <c r="J470" s="178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80"/>
      <c r="AK470" s="181"/>
    </row>
    <row r="471" spans="1:37">
      <c r="A471" s="182"/>
      <c r="B471" s="177"/>
      <c r="C471" s="177"/>
      <c r="D471" s="177"/>
      <c r="E471" s="177"/>
      <c r="F471" s="177"/>
      <c r="G471" s="177"/>
      <c r="H471" s="177"/>
      <c r="I471" s="177"/>
      <c r="J471" s="178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80"/>
      <c r="AK471" s="181"/>
    </row>
    <row r="472" spans="1:37">
      <c r="A472" s="182"/>
      <c r="B472" s="177"/>
      <c r="C472" s="177"/>
      <c r="D472" s="177"/>
      <c r="E472" s="177"/>
      <c r="F472" s="177"/>
      <c r="G472" s="177"/>
      <c r="H472" s="177"/>
      <c r="I472" s="177"/>
      <c r="J472" s="178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80"/>
      <c r="AK472" s="181"/>
    </row>
    <row r="473" spans="1:37">
      <c r="A473" s="182"/>
      <c r="B473" s="177"/>
      <c r="C473" s="177"/>
      <c r="D473" s="177"/>
      <c r="E473" s="177"/>
      <c r="F473" s="177"/>
      <c r="G473" s="177"/>
      <c r="H473" s="177"/>
      <c r="I473" s="177"/>
      <c r="J473" s="178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80"/>
      <c r="AK473" s="181"/>
    </row>
    <row r="474" spans="1:37">
      <c r="A474" s="182"/>
      <c r="B474" s="177"/>
      <c r="C474" s="177"/>
      <c r="D474" s="177"/>
      <c r="E474" s="177"/>
      <c r="F474" s="177"/>
      <c r="G474" s="177"/>
      <c r="H474" s="177"/>
      <c r="I474" s="177"/>
      <c r="J474" s="178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80"/>
      <c r="AK474" s="181"/>
    </row>
    <row r="475" spans="1:37">
      <c r="A475" s="182"/>
      <c r="B475" s="177"/>
      <c r="C475" s="177"/>
      <c r="D475" s="177"/>
      <c r="E475" s="177"/>
      <c r="F475" s="177"/>
      <c r="G475" s="177"/>
      <c r="H475" s="177"/>
      <c r="I475" s="177"/>
      <c r="J475" s="178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80"/>
      <c r="AK475" s="181"/>
    </row>
    <row r="476" spans="1:37">
      <c r="A476" s="182"/>
      <c r="B476" s="177"/>
      <c r="C476" s="177"/>
      <c r="D476" s="177"/>
      <c r="E476" s="177"/>
      <c r="F476" s="177"/>
      <c r="G476" s="177"/>
      <c r="H476" s="177"/>
      <c r="I476" s="177"/>
      <c r="J476" s="178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80"/>
      <c r="AK476" s="181"/>
    </row>
    <row r="477" spans="1:37">
      <c r="A477" s="182"/>
      <c r="B477" s="177"/>
      <c r="C477" s="177"/>
      <c r="D477" s="177"/>
      <c r="E477" s="177"/>
      <c r="F477" s="177"/>
      <c r="G477" s="177"/>
      <c r="H477" s="177"/>
      <c r="I477" s="177"/>
      <c r="J477" s="178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80"/>
      <c r="AK477" s="181"/>
    </row>
    <row r="478" spans="1:37">
      <c r="A478" s="182"/>
      <c r="B478" s="177"/>
      <c r="C478" s="177"/>
      <c r="D478" s="177"/>
      <c r="E478" s="177"/>
      <c r="F478" s="177"/>
      <c r="G478" s="177"/>
      <c r="H478" s="177"/>
      <c r="I478" s="177"/>
      <c r="J478" s="178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80"/>
      <c r="AK478" s="181"/>
    </row>
    <row r="479" spans="1:37">
      <c r="A479" s="182"/>
      <c r="B479" s="177"/>
      <c r="C479" s="177"/>
      <c r="D479" s="177"/>
      <c r="E479" s="177"/>
      <c r="F479" s="177"/>
      <c r="G479" s="177"/>
      <c r="H479" s="177"/>
      <c r="I479" s="177"/>
      <c r="J479" s="178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80"/>
      <c r="AK479" s="181"/>
    </row>
    <row r="480" spans="1:37">
      <c r="A480" s="182"/>
      <c r="B480" s="177"/>
      <c r="C480" s="177"/>
      <c r="D480" s="177"/>
      <c r="E480" s="177"/>
      <c r="F480" s="177"/>
      <c r="G480" s="177"/>
      <c r="H480" s="177"/>
      <c r="I480" s="177"/>
      <c r="J480" s="178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80"/>
      <c r="AK480" s="181"/>
    </row>
    <row r="481" spans="1:37">
      <c r="A481" s="182"/>
      <c r="B481" s="177"/>
      <c r="C481" s="177"/>
      <c r="D481" s="177"/>
      <c r="E481" s="177"/>
      <c r="F481" s="177"/>
      <c r="G481" s="177"/>
      <c r="H481" s="177"/>
      <c r="I481" s="177"/>
      <c r="J481" s="178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80"/>
      <c r="AK481" s="181"/>
    </row>
    <row r="482" spans="1:37">
      <c r="A482" s="182"/>
      <c r="B482" s="177"/>
      <c r="C482" s="177"/>
      <c r="D482" s="177"/>
      <c r="E482" s="177"/>
      <c r="F482" s="177"/>
      <c r="G482" s="177"/>
      <c r="H482" s="177"/>
      <c r="I482" s="177"/>
      <c r="J482" s="178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80"/>
      <c r="AK482" s="181"/>
    </row>
    <row r="483" spans="1:37">
      <c r="B483" s="177"/>
      <c r="C483" s="177"/>
      <c r="D483" s="177"/>
      <c r="E483" s="177"/>
      <c r="F483" s="177"/>
      <c r="G483" s="177"/>
      <c r="H483" s="177"/>
      <c r="I483" s="177"/>
      <c r="J483" s="178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80"/>
      <c r="AK483" s="181"/>
    </row>
    <row r="484" spans="1:37">
      <c r="B484" s="177"/>
      <c r="C484" s="177"/>
      <c r="D484" s="177"/>
      <c r="E484" s="177"/>
      <c r="F484" s="177"/>
      <c r="G484" s="177"/>
      <c r="H484" s="177"/>
      <c r="I484" s="177"/>
      <c r="J484" s="178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80"/>
      <c r="AK484" s="181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10/31/2023&amp;C&amp;"Times New Roman,Bold"&amp;10Construction Cost and Time 
Innovative Contract Data
For Contracts Completed First Quarter Fiscal Year 2023/2024&amp;RPage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79" sqref="CA79:CU87"/>
    </sheetView>
  </sheetViews>
  <sheetFormatPr defaultRowHeight="12"/>
  <cols>
    <col min="1" max="1" width="5.5703125" bestFit="1" customWidth="1"/>
    <col min="2" max="2" width="3" bestFit="1" customWidth="1"/>
    <col min="3" max="3" width="6.42578125" bestFit="1" customWidth="1"/>
    <col min="4" max="4" width="12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9" width="3" bestFit="1" customWidth="1"/>
    <col min="10" max="12" width="5" bestFit="1" customWidth="1"/>
    <col min="13" max="13" width="4.5703125" bestFit="1" customWidth="1"/>
    <col min="14" max="14" width="4" bestFit="1" customWidth="1"/>
    <col min="15" max="15" width="2" bestFit="1" customWidth="1"/>
    <col min="16" max="16" width="4" bestFit="1" customWidth="1"/>
    <col min="17" max="17" width="5.5703125" bestFit="1" customWidth="1"/>
    <col min="18" max="18" width="12.42578125" bestFit="1" customWidth="1"/>
    <col min="19" max="19" width="9" bestFit="1" customWidth="1"/>
    <col min="20" max="22" width="12.42578125" bestFit="1" customWidth="1"/>
    <col min="23" max="25" width="3.5703125" bestFit="1" customWidth="1"/>
    <col min="26" max="27" width="12.42578125" bestFit="1" customWidth="1"/>
    <col min="28" max="28" width="11" bestFit="1" customWidth="1"/>
    <col min="29" max="29" width="9" bestFit="1" customWidth="1"/>
    <col min="30" max="31" width="4" bestFit="1" customWidth="1"/>
    <col min="32" max="32" width="5.5703125" bestFit="1" customWidth="1"/>
    <col min="33" max="33" width="9.5703125" bestFit="1" customWidth="1"/>
    <col min="34" max="34" width="7" bestFit="1" customWidth="1"/>
    <col min="35" max="35" width="3" bestFit="1" customWidth="1"/>
    <col min="36" max="36" width="5.5703125" bestFit="1" customWidth="1"/>
    <col min="37" max="37" width="10.42578125" bestFit="1" customWidth="1"/>
    <col min="38" max="38" width="8" bestFit="1" customWidth="1"/>
    <col min="39" max="39" width="2" bestFit="1" customWidth="1"/>
    <col min="40" max="40" width="3.5703125" bestFit="1" customWidth="1"/>
    <col min="41" max="41" width="8" bestFit="1" customWidth="1"/>
    <col min="42" max="43" width="2" bestFit="1" customWidth="1"/>
    <col min="44" max="44" width="3.5703125" bestFit="1" customWidth="1"/>
    <col min="45" max="45" width="8" bestFit="1" customWidth="1"/>
    <col min="46" max="47" width="2" bestFit="1" customWidth="1"/>
    <col min="48" max="49" width="3.5703125" bestFit="1" customWidth="1"/>
    <col min="50" max="50" width="2" bestFit="1" customWidth="1"/>
    <col min="51" max="51" width="3" bestFit="1" customWidth="1"/>
    <col min="52" max="52" width="5.5703125" bestFit="1" customWidth="1"/>
    <col min="53" max="53" width="9" bestFit="1" customWidth="1"/>
    <col min="54" max="54" width="2" bestFit="1" customWidth="1"/>
    <col min="55" max="55" width="3" bestFit="1" customWidth="1"/>
    <col min="56" max="56" width="3.5703125" bestFit="1" customWidth="1"/>
    <col min="57" max="57" width="9" bestFit="1" customWidth="1"/>
    <col min="58" max="58" width="6" bestFit="1" customWidth="1"/>
    <col min="59" max="59" width="2" bestFit="1" customWidth="1"/>
    <col min="60" max="61" width="3.5703125" bestFit="1" customWidth="1"/>
    <col min="62" max="63" width="2" bestFit="1" customWidth="1"/>
    <col min="64" max="64" width="5.5703125" bestFit="1" customWidth="1"/>
    <col min="65" max="65" width="8" bestFit="1" customWidth="1"/>
    <col min="66" max="67" width="2" bestFit="1" customWidth="1"/>
    <col min="68" max="68" width="4.5703125" bestFit="1" customWidth="1"/>
    <col min="69" max="69" width="8" bestFit="1" customWidth="1"/>
    <col min="70" max="70" width="6" bestFit="1" customWidth="1"/>
    <col min="71" max="71" width="3" bestFit="1" customWidth="1"/>
    <col min="72" max="72" width="4.5703125" bestFit="1" customWidth="1"/>
    <col min="73" max="73" width="9" bestFit="1" customWidth="1"/>
    <col min="74" max="74" width="7" bestFit="1" customWidth="1"/>
    <col min="75" max="75" width="3" bestFit="1" customWidth="1"/>
    <col min="76" max="76" width="4.5703125" bestFit="1" customWidth="1"/>
    <col min="77" max="77" width="8" bestFit="1" customWidth="1"/>
    <col min="78" max="78" width="2" bestFit="1" customWidth="1"/>
    <col min="79" max="79" width="4" bestFit="1" customWidth="1"/>
    <col min="80" max="80" width="5.5703125" bestFit="1" customWidth="1"/>
    <col min="81" max="81" width="10.42578125" bestFit="1" customWidth="1"/>
    <col min="82" max="82" width="8" bestFit="1" customWidth="1"/>
    <col min="83" max="83" width="11.5703125" bestFit="1" customWidth="1"/>
    <col min="84" max="84" width="44.140625" bestFit="1" customWidth="1"/>
    <col min="85" max="88" width="3.7109375" bestFit="1" customWidth="1"/>
    <col min="89" max="89" width="8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14.140625" bestFit="1" customWidth="1"/>
    <col min="99" max="99" width="143.42578125" bestFit="1" customWidth="1"/>
    <col min="100" max="101" width="4" bestFit="1" customWidth="1"/>
    <col min="102" max="102" width="2" bestFit="1" customWidth="1"/>
    <col min="103" max="103" width="3.5703125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3" bestFit="1" customWidth="1"/>
    <col min="113" max="113" width="5" bestFit="1" customWidth="1"/>
    <col min="114" max="115" width="3" bestFit="1" customWidth="1"/>
  </cols>
  <sheetData>
    <row r="1" spans="1:115">
      <c r="A1" t="str">
        <f t="shared" ref="A1:A32" si="0">CONCATENATE(B1,DG1)</f>
        <v>01CO</v>
      </c>
      <c r="B1" s="67" t="s">
        <v>129</v>
      </c>
      <c r="C1" s="67" t="s">
        <v>173</v>
      </c>
      <c r="D1" s="67" t="s">
        <v>174</v>
      </c>
      <c r="E1" s="68">
        <v>43950</v>
      </c>
      <c r="F1" s="185" t="s">
        <v>464</v>
      </c>
      <c r="G1" s="67" t="s">
        <v>465</v>
      </c>
      <c r="H1" s="69">
        <v>4</v>
      </c>
      <c r="I1" s="69">
        <v>15</v>
      </c>
      <c r="J1" s="69">
        <v>875</v>
      </c>
      <c r="K1" s="69">
        <v>1016</v>
      </c>
      <c r="L1" s="69">
        <v>963</v>
      </c>
      <c r="M1" s="69">
        <v>53</v>
      </c>
      <c r="N1" s="69">
        <v>0</v>
      </c>
      <c r="O1" s="69">
        <v>0</v>
      </c>
      <c r="P1" s="69">
        <v>127</v>
      </c>
      <c r="Q1" s="80">
        <v>14</v>
      </c>
      <c r="R1" s="80">
        <v>43563143</v>
      </c>
      <c r="S1" s="80">
        <v>150000</v>
      </c>
      <c r="T1" s="80">
        <v>43413143</v>
      </c>
      <c r="U1" s="80">
        <v>43826539</v>
      </c>
      <c r="V1" s="80">
        <v>44268970</v>
      </c>
      <c r="W1" s="80">
        <v>0</v>
      </c>
      <c r="X1" s="80">
        <v>0</v>
      </c>
      <c r="Y1" s="80">
        <v>0</v>
      </c>
      <c r="Z1" s="80">
        <v>44268970</v>
      </c>
      <c r="AA1" s="80">
        <v>45616616</v>
      </c>
      <c r="AB1" s="80">
        <v>1915546</v>
      </c>
      <c r="AC1" s="69">
        <v>263396</v>
      </c>
      <c r="AD1" s="69">
        <v>80</v>
      </c>
      <c r="AE1" s="69">
        <v>0</v>
      </c>
      <c r="AF1" s="80">
        <v>0</v>
      </c>
      <c r="AG1" s="80">
        <v>351912</v>
      </c>
      <c r="AH1" s="69">
        <v>3918</v>
      </c>
      <c r="AI1" s="69">
        <v>7</v>
      </c>
      <c r="AJ1" s="80">
        <v>0</v>
      </c>
      <c r="AK1" s="80">
        <v>219896</v>
      </c>
      <c r="AL1" s="69">
        <v>30715</v>
      </c>
      <c r="AM1" s="69">
        <v>0</v>
      </c>
      <c r="AN1" s="80">
        <v>0</v>
      </c>
      <c r="AO1" s="80">
        <v>0</v>
      </c>
      <c r="AP1" s="69">
        <v>0</v>
      </c>
      <c r="AQ1" s="69">
        <v>0</v>
      </c>
      <c r="AR1" s="80">
        <v>0</v>
      </c>
      <c r="AS1" s="80">
        <v>0</v>
      </c>
      <c r="AT1" s="69">
        <v>0</v>
      </c>
      <c r="AU1" s="69">
        <v>0</v>
      </c>
      <c r="AV1" s="80">
        <v>0</v>
      </c>
      <c r="AW1" s="80">
        <v>0</v>
      </c>
      <c r="AX1" s="69">
        <v>0</v>
      </c>
      <c r="AY1" s="69">
        <v>0</v>
      </c>
      <c r="AZ1" s="80">
        <v>0</v>
      </c>
      <c r="BA1" s="80">
        <v>0</v>
      </c>
      <c r="BB1" s="69">
        <v>0</v>
      </c>
      <c r="BC1" s="69">
        <v>0</v>
      </c>
      <c r="BD1" s="80">
        <v>0</v>
      </c>
      <c r="BE1" s="80">
        <v>17978</v>
      </c>
      <c r="BF1" s="69">
        <v>0</v>
      </c>
      <c r="BG1" s="69">
        <v>0</v>
      </c>
      <c r="BH1" s="80">
        <v>0</v>
      </c>
      <c r="BI1" s="80">
        <v>0</v>
      </c>
      <c r="BJ1" s="69">
        <v>0</v>
      </c>
      <c r="BK1" s="69">
        <v>0</v>
      </c>
      <c r="BL1" s="80">
        <v>0</v>
      </c>
      <c r="BM1" s="80">
        <v>0</v>
      </c>
      <c r="BN1" s="69">
        <v>0</v>
      </c>
      <c r="BO1" s="69">
        <v>0</v>
      </c>
      <c r="BP1" s="80">
        <v>0</v>
      </c>
      <c r="BQ1" s="80">
        <v>0</v>
      </c>
      <c r="BR1" s="69">
        <v>0</v>
      </c>
      <c r="BS1" s="69">
        <v>0</v>
      </c>
      <c r="BT1" s="80">
        <v>0</v>
      </c>
      <c r="BU1" s="80">
        <v>18317</v>
      </c>
      <c r="BV1" s="69">
        <v>0</v>
      </c>
      <c r="BW1" s="69">
        <v>0</v>
      </c>
      <c r="BX1" s="80">
        <v>0</v>
      </c>
      <c r="BY1" s="80">
        <v>0</v>
      </c>
      <c r="BZ1" s="69">
        <v>0</v>
      </c>
      <c r="CA1" s="69">
        <v>7</v>
      </c>
      <c r="CB1" s="80">
        <v>0</v>
      </c>
      <c r="CC1" s="80">
        <v>320903</v>
      </c>
      <c r="CD1" s="69">
        <v>34633</v>
      </c>
      <c r="CE1" s="69" t="s">
        <v>330</v>
      </c>
      <c r="CF1" s="69" t="s">
        <v>331</v>
      </c>
      <c r="CG1" s="69" t="s">
        <v>318</v>
      </c>
      <c r="CH1" s="69" t="s">
        <v>318</v>
      </c>
      <c r="CI1" s="69" t="s">
        <v>318</v>
      </c>
      <c r="CJ1" s="68" t="s">
        <v>318</v>
      </c>
      <c r="CK1" s="68">
        <v>45180</v>
      </c>
      <c r="CL1" s="185" t="s">
        <v>466</v>
      </c>
      <c r="CM1" s="67" t="s">
        <v>467</v>
      </c>
      <c r="CN1" s="67" t="s">
        <v>168</v>
      </c>
      <c r="CO1" s="68">
        <v>45044</v>
      </c>
      <c r="CP1" s="185" t="s">
        <v>464</v>
      </c>
      <c r="CQ1" s="67" t="s">
        <v>468</v>
      </c>
      <c r="CR1" s="67" t="s">
        <v>228</v>
      </c>
      <c r="CS1" s="69">
        <v>44746155.07</v>
      </c>
      <c r="CT1" s="69"/>
      <c r="CU1" s="69"/>
      <c r="CV1" s="69">
        <v>0</v>
      </c>
      <c r="CW1" s="69">
        <v>54</v>
      </c>
      <c r="CX1" s="69">
        <v>0</v>
      </c>
      <c r="CY1" s="69">
        <v>0</v>
      </c>
      <c r="CZ1" s="69">
        <v>-287200</v>
      </c>
      <c r="DA1" s="69">
        <v>0</v>
      </c>
      <c r="DG1" t="str">
        <f t="shared" ref="DG1:DG64" si="1">IF(LEFT(C1,1)="E","DO","CO")</f>
        <v>CO</v>
      </c>
      <c r="DH1">
        <f>COUNTIF(A1:A87,"01CO")</f>
        <v>12</v>
      </c>
      <c r="DI1" t="s">
        <v>149</v>
      </c>
      <c r="DJ1">
        <v>1</v>
      </c>
      <c r="DK1">
        <f>DH1</f>
        <v>12</v>
      </c>
    </row>
    <row r="2" spans="1:115">
      <c r="A2" t="str">
        <f t="shared" si="0"/>
        <v>01CO</v>
      </c>
      <c r="B2" s="67" t="s">
        <v>129</v>
      </c>
      <c r="C2" s="67" t="s">
        <v>175</v>
      </c>
      <c r="D2" s="67" t="s">
        <v>176</v>
      </c>
      <c r="E2" s="68">
        <v>44356</v>
      </c>
      <c r="F2" s="185" t="s">
        <v>464</v>
      </c>
      <c r="G2" s="67" t="s">
        <v>469</v>
      </c>
      <c r="H2" s="69">
        <v>2</v>
      </c>
      <c r="I2" s="69">
        <v>18</v>
      </c>
      <c r="J2" s="69">
        <v>275</v>
      </c>
      <c r="K2" s="69">
        <v>545</v>
      </c>
      <c r="L2" s="69">
        <v>530</v>
      </c>
      <c r="M2" s="69">
        <v>15</v>
      </c>
      <c r="N2" s="69">
        <v>0</v>
      </c>
      <c r="O2" s="69">
        <v>0</v>
      </c>
      <c r="P2" s="69">
        <v>223</v>
      </c>
      <c r="Q2" s="80">
        <v>47</v>
      </c>
      <c r="R2" s="80">
        <v>4097408</v>
      </c>
      <c r="S2" s="80">
        <v>50000</v>
      </c>
      <c r="T2" s="80">
        <v>4047408</v>
      </c>
      <c r="U2" s="80">
        <v>4902150</v>
      </c>
      <c r="V2" s="80">
        <v>4899132</v>
      </c>
      <c r="W2" s="80">
        <v>0</v>
      </c>
      <c r="X2" s="80">
        <v>0</v>
      </c>
      <c r="Y2" s="80">
        <v>0</v>
      </c>
      <c r="Z2" s="80">
        <v>4899132</v>
      </c>
      <c r="AA2" s="80">
        <v>4822749</v>
      </c>
      <c r="AB2" s="80">
        <v>34379</v>
      </c>
      <c r="AC2" s="69">
        <v>804742</v>
      </c>
      <c r="AD2" s="69">
        <v>131</v>
      </c>
      <c r="AE2" s="69">
        <v>0</v>
      </c>
      <c r="AF2" s="80">
        <v>42</v>
      </c>
      <c r="AG2" s="80">
        <v>118523</v>
      </c>
      <c r="AH2" s="69">
        <v>55203</v>
      </c>
      <c r="AI2" s="69">
        <v>51</v>
      </c>
      <c r="AJ2" s="80">
        <v>5</v>
      </c>
      <c r="AK2" s="80">
        <v>478225</v>
      </c>
      <c r="AL2" s="69">
        <v>97145</v>
      </c>
      <c r="AM2" s="69">
        <v>0</v>
      </c>
      <c r="AN2" s="80">
        <v>0</v>
      </c>
      <c r="AO2" s="80">
        <v>0</v>
      </c>
      <c r="AP2" s="69">
        <v>0</v>
      </c>
      <c r="AQ2" s="69">
        <v>0</v>
      </c>
      <c r="AR2" s="80">
        <v>0</v>
      </c>
      <c r="AS2" s="80">
        <v>0</v>
      </c>
      <c r="AT2" s="69">
        <v>0</v>
      </c>
      <c r="AU2" s="69">
        <v>0</v>
      </c>
      <c r="AV2" s="80">
        <v>0</v>
      </c>
      <c r="AW2" s="80">
        <v>0</v>
      </c>
      <c r="AX2" s="69">
        <v>0</v>
      </c>
      <c r="AY2" s="69">
        <v>0</v>
      </c>
      <c r="AZ2" s="80">
        <v>0</v>
      </c>
      <c r="BA2" s="80">
        <v>80171</v>
      </c>
      <c r="BB2" s="69">
        <v>0</v>
      </c>
      <c r="BC2" s="69">
        <v>0</v>
      </c>
      <c r="BD2" s="80">
        <v>0</v>
      </c>
      <c r="BE2" s="80">
        <v>0</v>
      </c>
      <c r="BF2" s="69">
        <v>0</v>
      </c>
      <c r="BG2" s="69">
        <v>0</v>
      </c>
      <c r="BH2" s="80">
        <v>0</v>
      </c>
      <c r="BI2" s="80">
        <v>0</v>
      </c>
      <c r="BJ2" s="69">
        <v>0</v>
      </c>
      <c r="BK2" s="69">
        <v>0</v>
      </c>
      <c r="BL2" s="80">
        <v>0</v>
      </c>
      <c r="BM2" s="80">
        <v>0</v>
      </c>
      <c r="BN2" s="69">
        <v>0</v>
      </c>
      <c r="BO2" s="69">
        <v>0</v>
      </c>
      <c r="BP2" s="80">
        <v>0</v>
      </c>
      <c r="BQ2" s="80">
        <v>0</v>
      </c>
      <c r="BR2" s="69">
        <v>0</v>
      </c>
      <c r="BS2" s="69">
        <v>0</v>
      </c>
      <c r="BT2" s="80">
        <v>0</v>
      </c>
      <c r="BU2" s="80">
        <v>42992</v>
      </c>
      <c r="BV2" s="69">
        <v>42992</v>
      </c>
      <c r="BW2" s="69">
        <v>0</v>
      </c>
      <c r="BX2" s="80">
        <v>0</v>
      </c>
      <c r="BY2" s="80">
        <v>0</v>
      </c>
      <c r="BZ2" s="69">
        <v>0</v>
      </c>
      <c r="CA2" s="69">
        <v>51</v>
      </c>
      <c r="CB2" s="80">
        <v>47</v>
      </c>
      <c r="CC2" s="80">
        <v>719910</v>
      </c>
      <c r="CD2" s="69">
        <v>195339</v>
      </c>
      <c r="CE2" s="69" t="s">
        <v>332</v>
      </c>
      <c r="CF2" s="69" t="s">
        <v>333</v>
      </c>
      <c r="CG2" s="69" t="s">
        <v>318</v>
      </c>
      <c r="CH2" s="69" t="s">
        <v>318</v>
      </c>
      <c r="CI2" s="69" t="s">
        <v>318</v>
      </c>
      <c r="CJ2" s="68" t="s">
        <v>318</v>
      </c>
      <c r="CK2" s="68">
        <v>45160</v>
      </c>
      <c r="CL2" s="185" t="s">
        <v>466</v>
      </c>
      <c r="CM2" s="67" t="s">
        <v>467</v>
      </c>
      <c r="CN2" s="67" t="s">
        <v>168</v>
      </c>
      <c r="CO2" s="68">
        <v>44981</v>
      </c>
      <c r="CP2" s="185" t="s">
        <v>470</v>
      </c>
      <c r="CQ2" s="67" t="s">
        <v>468</v>
      </c>
      <c r="CR2" s="67" t="s">
        <v>199</v>
      </c>
      <c r="CS2" s="69">
        <v>4251830.2300000004</v>
      </c>
      <c r="CT2" s="69"/>
      <c r="CU2" s="69"/>
      <c r="CV2" s="69">
        <v>0</v>
      </c>
      <c r="CW2" s="69">
        <v>41</v>
      </c>
      <c r="CX2" s="69">
        <v>0</v>
      </c>
      <c r="CY2" s="69">
        <v>0</v>
      </c>
      <c r="CZ2" s="69">
        <v>0</v>
      </c>
      <c r="DA2" s="69">
        <v>0</v>
      </c>
      <c r="DG2" t="str">
        <f t="shared" si="1"/>
        <v>CO</v>
      </c>
      <c r="DH2">
        <f>COUNTIF(A1:A87,"01DO")</f>
        <v>4</v>
      </c>
      <c r="DI2" t="s">
        <v>150</v>
      </c>
      <c r="DJ2">
        <f>DK1+1</f>
        <v>13</v>
      </c>
      <c r="DK2">
        <f>DJ2+DH2-1</f>
        <v>16</v>
      </c>
    </row>
    <row r="3" spans="1:115">
      <c r="A3" t="str">
        <f t="shared" si="0"/>
        <v>01CO</v>
      </c>
      <c r="B3" s="67" t="s">
        <v>129</v>
      </c>
      <c r="C3" s="67" t="s">
        <v>177</v>
      </c>
      <c r="D3" s="67" t="s">
        <v>178</v>
      </c>
      <c r="E3" s="68">
        <v>44104</v>
      </c>
      <c r="F3" s="185" t="s">
        <v>466</v>
      </c>
      <c r="G3" s="67" t="s">
        <v>469</v>
      </c>
      <c r="H3" s="69">
        <v>3</v>
      </c>
      <c r="I3" s="69">
        <v>1</v>
      </c>
      <c r="J3" s="69">
        <v>150</v>
      </c>
      <c r="K3" s="69">
        <v>177</v>
      </c>
      <c r="L3" s="69">
        <v>607</v>
      </c>
      <c r="M3" s="69">
        <v>-430</v>
      </c>
      <c r="N3" s="69">
        <v>430</v>
      </c>
      <c r="O3" s="69">
        <v>0</v>
      </c>
      <c r="P3" s="69">
        <v>11</v>
      </c>
      <c r="Q3" s="80">
        <v>16</v>
      </c>
      <c r="R3" s="80">
        <v>668342</v>
      </c>
      <c r="S3" s="80">
        <v>41495</v>
      </c>
      <c r="T3" s="80">
        <v>626847</v>
      </c>
      <c r="U3" s="80">
        <v>668342</v>
      </c>
      <c r="V3" s="80">
        <v>605783</v>
      </c>
      <c r="W3" s="80">
        <v>0</v>
      </c>
      <c r="X3" s="80">
        <v>0</v>
      </c>
      <c r="Y3" s="80">
        <v>0</v>
      </c>
      <c r="Z3" s="80">
        <v>605783</v>
      </c>
      <c r="AA3" s="80">
        <v>595755</v>
      </c>
      <c r="AB3" s="80">
        <v>25365</v>
      </c>
      <c r="AC3" s="69">
        <v>0</v>
      </c>
      <c r="AD3" s="69">
        <v>18</v>
      </c>
      <c r="AE3" s="69">
        <v>0</v>
      </c>
      <c r="AF3" s="80">
        <v>0</v>
      </c>
      <c r="AG3" s="80">
        <v>0</v>
      </c>
      <c r="AH3" s="69">
        <v>0</v>
      </c>
      <c r="AI3" s="69">
        <v>0</v>
      </c>
      <c r="AJ3" s="80">
        <v>0</v>
      </c>
      <c r="AK3" s="80">
        <v>6341</v>
      </c>
      <c r="AL3" s="69">
        <v>0</v>
      </c>
      <c r="AM3" s="69">
        <v>0</v>
      </c>
      <c r="AN3" s="80">
        <v>0</v>
      </c>
      <c r="AO3" s="80">
        <v>0</v>
      </c>
      <c r="AP3" s="69">
        <v>0</v>
      </c>
      <c r="AQ3" s="69">
        <v>0</v>
      </c>
      <c r="AR3" s="80">
        <v>0</v>
      </c>
      <c r="AS3" s="80">
        <v>0</v>
      </c>
      <c r="AT3" s="69">
        <v>0</v>
      </c>
      <c r="AU3" s="69">
        <v>0</v>
      </c>
      <c r="AV3" s="80">
        <v>0</v>
      </c>
      <c r="AW3" s="80">
        <v>0</v>
      </c>
      <c r="AX3" s="69">
        <v>0</v>
      </c>
      <c r="AY3" s="69">
        <v>0</v>
      </c>
      <c r="AZ3" s="80">
        <v>0</v>
      </c>
      <c r="BA3" s="80">
        <v>0</v>
      </c>
      <c r="BB3" s="69">
        <v>0</v>
      </c>
      <c r="BC3" s="69">
        <v>0</v>
      </c>
      <c r="BD3" s="80">
        <v>0</v>
      </c>
      <c r="BE3" s="80">
        <v>0</v>
      </c>
      <c r="BF3" s="69">
        <v>0</v>
      </c>
      <c r="BG3" s="69">
        <v>0</v>
      </c>
      <c r="BH3" s="80">
        <v>0</v>
      </c>
      <c r="BI3" s="80">
        <v>0</v>
      </c>
      <c r="BJ3" s="69">
        <v>0</v>
      </c>
      <c r="BK3" s="69">
        <v>0</v>
      </c>
      <c r="BL3" s="80">
        <v>0</v>
      </c>
      <c r="BM3" s="80">
        <v>0</v>
      </c>
      <c r="BN3" s="69">
        <v>0</v>
      </c>
      <c r="BO3" s="69">
        <v>0</v>
      </c>
      <c r="BP3" s="80">
        <v>0</v>
      </c>
      <c r="BQ3" s="80">
        <v>0</v>
      </c>
      <c r="BR3" s="69">
        <v>0</v>
      </c>
      <c r="BS3" s="69">
        <v>0</v>
      </c>
      <c r="BT3" s="80">
        <v>0</v>
      </c>
      <c r="BU3" s="80">
        <v>0</v>
      </c>
      <c r="BV3" s="69">
        <v>0</v>
      </c>
      <c r="BW3" s="69">
        <v>0</v>
      </c>
      <c r="BX3" s="80">
        <v>0</v>
      </c>
      <c r="BY3" s="80">
        <v>0</v>
      </c>
      <c r="BZ3" s="69">
        <v>0</v>
      </c>
      <c r="CA3" s="69">
        <v>0</v>
      </c>
      <c r="CB3" s="80">
        <v>0</v>
      </c>
      <c r="CC3" s="80">
        <v>6341</v>
      </c>
      <c r="CD3" s="69">
        <v>0</v>
      </c>
      <c r="CE3" s="69" t="s">
        <v>334</v>
      </c>
      <c r="CF3" s="69" t="s">
        <v>335</v>
      </c>
      <c r="CG3" s="69" t="s">
        <v>318</v>
      </c>
      <c r="CH3" s="69" t="s">
        <v>318</v>
      </c>
      <c r="CI3" s="69" t="s">
        <v>318</v>
      </c>
      <c r="CJ3" s="68" t="s">
        <v>318</v>
      </c>
      <c r="CK3" s="68">
        <v>45126</v>
      </c>
      <c r="CL3" s="185" t="s">
        <v>466</v>
      </c>
      <c r="CM3" s="67" t="s">
        <v>467</v>
      </c>
      <c r="CN3" s="67" t="s">
        <v>168</v>
      </c>
      <c r="CO3" s="68">
        <v>44900</v>
      </c>
      <c r="CP3" s="185" t="s">
        <v>471</v>
      </c>
      <c r="CQ3" s="67" t="s">
        <v>468</v>
      </c>
      <c r="CR3" s="67" t="s">
        <v>228</v>
      </c>
      <c r="CS3" s="69">
        <v>802465.89</v>
      </c>
      <c r="CT3" s="69"/>
      <c r="CU3" s="69"/>
      <c r="CV3" s="69">
        <v>0</v>
      </c>
      <c r="CW3" s="69">
        <v>9</v>
      </c>
      <c r="CX3" s="69">
        <v>0</v>
      </c>
      <c r="CY3" s="69">
        <v>0</v>
      </c>
      <c r="CZ3" s="69">
        <v>0</v>
      </c>
      <c r="DA3" s="69">
        <v>0</v>
      </c>
      <c r="DG3" t="str">
        <f t="shared" si="1"/>
        <v>CO</v>
      </c>
      <c r="DH3">
        <f>COUNTIF(A1:A87,"02CO")</f>
        <v>18</v>
      </c>
      <c r="DI3" t="s">
        <v>151</v>
      </c>
      <c r="DJ3">
        <f t="shared" ref="DJ3:DJ16" si="2">DK2+1</f>
        <v>17</v>
      </c>
      <c r="DK3">
        <f t="shared" ref="DK3:DK16" si="3">DJ3+DH3-1</f>
        <v>34</v>
      </c>
    </row>
    <row r="4" spans="1:115">
      <c r="A4" t="str">
        <f t="shared" si="0"/>
        <v>01CO</v>
      </c>
      <c r="B4" s="67" t="s">
        <v>129</v>
      </c>
      <c r="C4" s="67" t="s">
        <v>179</v>
      </c>
      <c r="D4" s="67" t="s">
        <v>180</v>
      </c>
      <c r="E4" s="68">
        <v>44104</v>
      </c>
      <c r="F4" s="185" t="s">
        <v>466</v>
      </c>
      <c r="G4" s="67" t="s">
        <v>469</v>
      </c>
      <c r="H4" s="69">
        <v>4</v>
      </c>
      <c r="I4" s="69">
        <v>3</v>
      </c>
      <c r="J4" s="69">
        <v>325</v>
      </c>
      <c r="K4" s="69">
        <v>607</v>
      </c>
      <c r="L4" s="69">
        <v>638</v>
      </c>
      <c r="M4" s="69">
        <v>-31</v>
      </c>
      <c r="N4" s="69">
        <v>31</v>
      </c>
      <c r="O4" s="69">
        <v>0</v>
      </c>
      <c r="P4" s="69">
        <v>216</v>
      </c>
      <c r="Q4" s="80">
        <v>66</v>
      </c>
      <c r="R4" s="80">
        <v>7973682</v>
      </c>
      <c r="S4" s="80">
        <v>92806</v>
      </c>
      <c r="T4" s="80">
        <v>7880876</v>
      </c>
      <c r="U4" s="80">
        <v>8225110</v>
      </c>
      <c r="V4" s="80">
        <v>8195027</v>
      </c>
      <c r="W4" s="80">
        <v>0</v>
      </c>
      <c r="X4" s="80">
        <v>0</v>
      </c>
      <c r="Y4" s="80">
        <v>0</v>
      </c>
      <c r="Z4" s="80">
        <v>8195027</v>
      </c>
      <c r="AA4" s="80">
        <v>8717413</v>
      </c>
      <c r="AB4" s="80">
        <v>815000</v>
      </c>
      <c r="AC4" s="69">
        <v>251428</v>
      </c>
      <c r="AD4" s="69">
        <v>207</v>
      </c>
      <c r="AE4" s="69">
        <v>0</v>
      </c>
      <c r="AF4" s="80">
        <v>0</v>
      </c>
      <c r="AG4" s="80">
        <v>126514</v>
      </c>
      <c r="AH4" s="69">
        <v>115529</v>
      </c>
      <c r="AI4" s="69">
        <v>0</v>
      </c>
      <c r="AJ4" s="80">
        <v>52</v>
      </c>
      <c r="AK4" s="80">
        <v>124433</v>
      </c>
      <c r="AL4" s="69">
        <v>124433</v>
      </c>
      <c r="AM4" s="69">
        <v>0</v>
      </c>
      <c r="AN4" s="80">
        <v>0</v>
      </c>
      <c r="AO4" s="80">
        <v>0</v>
      </c>
      <c r="AP4" s="69">
        <v>0</v>
      </c>
      <c r="AQ4" s="69">
        <v>0</v>
      </c>
      <c r="AR4" s="80">
        <v>0</v>
      </c>
      <c r="AS4" s="80">
        <v>0</v>
      </c>
      <c r="AT4" s="69">
        <v>0</v>
      </c>
      <c r="AU4" s="69">
        <v>0</v>
      </c>
      <c r="AV4" s="80">
        <v>0</v>
      </c>
      <c r="AW4" s="80">
        <v>0</v>
      </c>
      <c r="AX4" s="69">
        <v>0</v>
      </c>
      <c r="AY4" s="69">
        <v>0</v>
      </c>
      <c r="AZ4" s="80">
        <v>0</v>
      </c>
      <c r="BA4" s="80">
        <v>0</v>
      </c>
      <c r="BB4" s="69">
        <v>0</v>
      </c>
      <c r="BC4" s="69">
        <v>0</v>
      </c>
      <c r="BD4" s="80">
        <v>0</v>
      </c>
      <c r="BE4" s="80">
        <v>0</v>
      </c>
      <c r="BF4" s="69">
        <v>0</v>
      </c>
      <c r="BG4" s="69">
        <v>0</v>
      </c>
      <c r="BH4" s="80">
        <v>0</v>
      </c>
      <c r="BI4" s="80">
        <v>0</v>
      </c>
      <c r="BJ4" s="69">
        <v>0</v>
      </c>
      <c r="BK4" s="69">
        <v>0</v>
      </c>
      <c r="BL4" s="80">
        <v>0</v>
      </c>
      <c r="BM4" s="80">
        <v>0</v>
      </c>
      <c r="BN4" s="69">
        <v>0</v>
      </c>
      <c r="BO4" s="69">
        <v>0</v>
      </c>
      <c r="BP4" s="80">
        <v>0</v>
      </c>
      <c r="BQ4" s="80">
        <v>0</v>
      </c>
      <c r="BR4" s="69">
        <v>0</v>
      </c>
      <c r="BS4" s="69">
        <v>0</v>
      </c>
      <c r="BT4" s="80">
        <v>0</v>
      </c>
      <c r="BU4" s="80">
        <v>0</v>
      </c>
      <c r="BV4" s="69">
        <v>0</v>
      </c>
      <c r="BW4" s="69">
        <v>0</v>
      </c>
      <c r="BX4" s="80">
        <v>0</v>
      </c>
      <c r="BY4" s="80">
        <v>0</v>
      </c>
      <c r="BZ4" s="69">
        <v>0</v>
      </c>
      <c r="CA4" s="69">
        <v>0</v>
      </c>
      <c r="CB4" s="80">
        <v>52</v>
      </c>
      <c r="CC4" s="80">
        <v>250947</v>
      </c>
      <c r="CD4" s="69">
        <v>239963</v>
      </c>
      <c r="CE4" s="69" t="s">
        <v>336</v>
      </c>
      <c r="CF4" s="69" t="s">
        <v>337</v>
      </c>
      <c r="CG4" s="69" t="s">
        <v>318</v>
      </c>
      <c r="CH4" s="69" t="s">
        <v>318</v>
      </c>
      <c r="CI4" s="69" t="s">
        <v>318</v>
      </c>
      <c r="CJ4" s="68" t="s">
        <v>318</v>
      </c>
      <c r="CK4" s="68">
        <v>45159</v>
      </c>
      <c r="CL4" s="185" t="s">
        <v>466</v>
      </c>
      <c r="CM4" s="67" t="s">
        <v>467</v>
      </c>
      <c r="CN4" s="67" t="s">
        <v>168</v>
      </c>
      <c r="CO4" s="68">
        <v>44852</v>
      </c>
      <c r="CP4" s="185" t="s">
        <v>471</v>
      </c>
      <c r="CQ4" s="67" t="s">
        <v>468</v>
      </c>
      <c r="CR4" s="67" t="s">
        <v>198</v>
      </c>
      <c r="CS4" s="69">
        <v>9500361.4900000002</v>
      </c>
      <c r="CT4" s="69"/>
      <c r="CU4" s="69"/>
      <c r="CV4" s="69">
        <v>0</v>
      </c>
      <c r="CW4" s="69">
        <v>23</v>
      </c>
      <c r="CX4" s="69">
        <v>0</v>
      </c>
      <c r="CY4" s="69">
        <v>0</v>
      </c>
      <c r="CZ4" s="69">
        <v>0</v>
      </c>
      <c r="DA4" s="69">
        <v>0</v>
      </c>
      <c r="DG4" t="str">
        <f t="shared" si="1"/>
        <v>CO</v>
      </c>
      <c r="DH4">
        <f>COUNTIF(A1:A87,"02DO")</f>
        <v>0</v>
      </c>
      <c r="DI4" t="s">
        <v>152</v>
      </c>
      <c r="DJ4">
        <f t="shared" si="2"/>
        <v>35</v>
      </c>
      <c r="DK4">
        <f t="shared" si="3"/>
        <v>34</v>
      </c>
    </row>
    <row r="5" spans="1:115">
      <c r="A5" t="str">
        <f t="shared" si="0"/>
        <v>01CO</v>
      </c>
      <c r="B5" s="67" t="s">
        <v>129</v>
      </c>
      <c r="C5" s="67" t="s">
        <v>181</v>
      </c>
      <c r="D5" s="67" t="s">
        <v>182</v>
      </c>
      <c r="E5" s="68">
        <v>44223</v>
      </c>
      <c r="F5" s="185" t="s">
        <v>470</v>
      </c>
      <c r="G5" s="67" t="s">
        <v>469</v>
      </c>
      <c r="H5" s="69">
        <v>2</v>
      </c>
      <c r="I5" s="69">
        <v>4</v>
      </c>
      <c r="J5" s="69">
        <v>285</v>
      </c>
      <c r="K5" s="69">
        <v>400</v>
      </c>
      <c r="L5" s="69">
        <v>400</v>
      </c>
      <c r="M5" s="69">
        <v>0</v>
      </c>
      <c r="N5" s="69">
        <v>0</v>
      </c>
      <c r="O5" s="69">
        <v>0</v>
      </c>
      <c r="P5" s="69">
        <v>41</v>
      </c>
      <c r="Q5" s="80">
        <v>74</v>
      </c>
      <c r="R5" s="80">
        <v>4960436</v>
      </c>
      <c r="S5" s="80">
        <v>59129</v>
      </c>
      <c r="T5" s="80">
        <v>4901307</v>
      </c>
      <c r="U5" s="80">
        <v>5450251</v>
      </c>
      <c r="V5" s="80">
        <v>5304714</v>
      </c>
      <c r="W5" s="80">
        <v>0</v>
      </c>
      <c r="X5" s="80">
        <v>0</v>
      </c>
      <c r="Y5" s="80">
        <v>0</v>
      </c>
      <c r="Z5" s="80">
        <v>5304714</v>
      </c>
      <c r="AA5" s="80">
        <v>5560151</v>
      </c>
      <c r="AB5" s="80">
        <v>265895</v>
      </c>
      <c r="AC5" s="69">
        <v>489815</v>
      </c>
      <c r="AD5" s="69">
        <v>14</v>
      </c>
      <c r="AE5" s="69">
        <v>0</v>
      </c>
      <c r="AF5" s="80">
        <v>74</v>
      </c>
      <c r="AG5" s="80">
        <v>470632</v>
      </c>
      <c r="AH5" s="69">
        <v>0</v>
      </c>
      <c r="AI5" s="69">
        <v>0</v>
      </c>
      <c r="AJ5" s="80">
        <v>0</v>
      </c>
      <c r="AK5" s="80">
        <v>17986</v>
      </c>
      <c r="AL5" s="69">
        <v>0</v>
      </c>
      <c r="AM5" s="69">
        <v>0</v>
      </c>
      <c r="AN5" s="80">
        <v>0</v>
      </c>
      <c r="AO5" s="80">
        <v>0</v>
      </c>
      <c r="AP5" s="69">
        <v>0</v>
      </c>
      <c r="AQ5" s="69">
        <v>0</v>
      </c>
      <c r="AR5" s="80">
        <v>0</v>
      </c>
      <c r="AS5" s="80">
        <v>0</v>
      </c>
      <c r="AT5" s="69">
        <v>0</v>
      </c>
      <c r="AU5" s="69">
        <v>0</v>
      </c>
      <c r="AV5" s="80">
        <v>0</v>
      </c>
      <c r="AW5" s="80">
        <v>0</v>
      </c>
      <c r="AX5" s="69">
        <v>0</v>
      </c>
      <c r="AY5" s="69">
        <v>0</v>
      </c>
      <c r="AZ5" s="80">
        <v>0</v>
      </c>
      <c r="BA5" s="80">
        <v>0</v>
      </c>
      <c r="BB5" s="69">
        <v>0</v>
      </c>
      <c r="BC5" s="69">
        <v>0</v>
      </c>
      <c r="BD5" s="80">
        <v>0</v>
      </c>
      <c r="BE5" s="80">
        <v>1196</v>
      </c>
      <c r="BF5" s="69">
        <v>0</v>
      </c>
      <c r="BG5" s="69">
        <v>0</v>
      </c>
      <c r="BH5" s="80">
        <v>0</v>
      </c>
      <c r="BI5" s="80">
        <v>0</v>
      </c>
      <c r="BJ5" s="69">
        <v>0</v>
      </c>
      <c r="BK5" s="69">
        <v>0</v>
      </c>
      <c r="BL5" s="80">
        <v>0</v>
      </c>
      <c r="BM5" s="80">
        <v>0</v>
      </c>
      <c r="BN5" s="69">
        <v>0</v>
      </c>
      <c r="BO5" s="69">
        <v>0</v>
      </c>
      <c r="BP5" s="80">
        <v>0</v>
      </c>
      <c r="BQ5" s="80">
        <v>0</v>
      </c>
      <c r="BR5" s="69">
        <v>0</v>
      </c>
      <c r="BS5" s="69">
        <v>0</v>
      </c>
      <c r="BT5" s="80">
        <v>0</v>
      </c>
      <c r="BU5" s="80">
        <v>0</v>
      </c>
      <c r="BV5" s="69">
        <v>0</v>
      </c>
      <c r="BW5" s="69">
        <v>0</v>
      </c>
      <c r="BX5" s="80">
        <v>0</v>
      </c>
      <c r="BY5" s="80">
        <v>0</v>
      </c>
      <c r="BZ5" s="69">
        <v>0</v>
      </c>
      <c r="CA5" s="69">
        <v>0</v>
      </c>
      <c r="CB5" s="80">
        <v>74</v>
      </c>
      <c r="CC5" s="80">
        <v>489815</v>
      </c>
      <c r="CD5" s="69">
        <v>0</v>
      </c>
      <c r="CE5" s="69" t="s">
        <v>338</v>
      </c>
      <c r="CF5" s="69" t="s">
        <v>339</v>
      </c>
      <c r="CG5" s="69" t="s">
        <v>318</v>
      </c>
      <c r="CH5" s="69" t="s">
        <v>318</v>
      </c>
      <c r="CI5" s="69" t="s">
        <v>318</v>
      </c>
      <c r="CJ5" s="68" t="s">
        <v>318</v>
      </c>
      <c r="CK5" s="68">
        <v>45160</v>
      </c>
      <c r="CL5" s="185" t="s">
        <v>466</v>
      </c>
      <c r="CM5" s="67" t="s">
        <v>467</v>
      </c>
      <c r="CN5" s="67" t="s">
        <v>168</v>
      </c>
      <c r="CO5" s="68">
        <v>44742</v>
      </c>
      <c r="CP5" s="185" t="s">
        <v>464</v>
      </c>
      <c r="CQ5" s="67" t="s">
        <v>472</v>
      </c>
      <c r="CR5" s="67" t="s">
        <v>198</v>
      </c>
      <c r="CS5" s="69">
        <v>5666706.3700000001</v>
      </c>
      <c r="CT5" s="69"/>
      <c r="CU5" s="69"/>
      <c r="CV5" s="69">
        <v>0</v>
      </c>
      <c r="CW5" s="69">
        <v>27</v>
      </c>
      <c r="CX5" s="69">
        <v>0</v>
      </c>
      <c r="CY5" s="69">
        <v>0</v>
      </c>
      <c r="CZ5" s="69">
        <v>0</v>
      </c>
      <c r="DA5" s="69">
        <v>0</v>
      </c>
      <c r="DG5" t="str">
        <f t="shared" si="1"/>
        <v>CO</v>
      </c>
      <c r="DH5">
        <f>COUNTIF(A1:A87,"03CO")</f>
        <v>12</v>
      </c>
      <c r="DI5" t="s">
        <v>153</v>
      </c>
      <c r="DJ5">
        <f t="shared" si="2"/>
        <v>35</v>
      </c>
      <c r="DK5">
        <f t="shared" si="3"/>
        <v>46</v>
      </c>
    </row>
    <row r="6" spans="1:115">
      <c r="A6" t="str">
        <f t="shared" si="0"/>
        <v>01CO</v>
      </c>
      <c r="B6" s="67" t="s">
        <v>129</v>
      </c>
      <c r="C6" s="67" t="s">
        <v>183</v>
      </c>
      <c r="D6" s="67" t="s">
        <v>184</v>
      </c>
      <c r="E6" s="68">
        <v>44587</v>
      </c>
      <c r="F6" s="185" t="s">
        <v>470</v>
      </c>
      <c r="G6" s="67" t="s">
        <v>472</v>
      </c>
      <c r="H6" s="69">
        <v>2</v>
      </c>
      <c r="I6" s="69">
        <v>2</v>
      </c>
      <c r="J6" s="69">
        <v>250</v>
      </c>
      <c r="K6" s="69">
        <v>391</v>
      </c>
      <c r="L6" s="69">
        <v>391</v>
      </c>
      <c r="M6" s="69">
        <v>0</v>
      </c>
      <c r="N6" s="69">
        <v>0</v>
      </c>
      <c r="O6" s="69">
        <v>0</v>
      </c>
      <c r="P6" s="69">
        <v>134</v>
      </c>
      <c r="Q6" s="80">
        <v>7</v>
      </c>
      <c r="R6" s="80">
        <v>7108184</v>
      </c>
      <c r="S6" s="80">
        <v>63330</v>
      </c>
      <c r="T6" s="80">
        <v>7044854</v>
      </c>
      <c r="U6" s="80">
        <v>8445969</v>
      </c>
      <c r="V6" s="80">
        <v>8418621</v>
      </c>
      <c r="W6" s="80">
        <v>0</v>
      </c>
      <c r="X6" s="80">
        <v>0</v>
      </c>
      <c r="Y6" s="80">
        <v>0</v>
      </c>
      <c r="Z6" s="80">
        <v>8418621</v>
      </c>
      <c r="AA6" s="80">
        <v>7803372</v>
      </c>
      <c r="AB6" s="80">
        <v>265502</v>
      </c>
      <c r="AC6" s="69">
        <v>1337785</v>
      </c>
      <c r="AD6" s="69">
        <v>92</v>
      </c>
      <c r="AE6" s="69">
        <v>0</v>
      </c>
      <c r="AF6" s="80">
        <v>0</v>
      </c>
      <c r="AG6" s="80">
        <v>0</v>
      </c>
      <c r="AH6" s="69">
        <v>0</v>
      </c>
      <c r="AI6" s="69">
        <v>23</v>
      </c>
      <c r="AJ6" s="80">
        <v>7</v>
      </c>
      <c r="AK6" s="80">
        <v>473396</v>
      </c>
      <c r="AL6" s="69">
        <v>0</v>
      </c>
      <c r="AM6" s="69">
        <v>0</v>
      </c>
      <c r="AN6" s="80">
        <v>0</v>
      </c>
      <c r="AO6" s="80">
        <v>0</v>
      </c>
      <c r="AP6" s="69">
        <v>0</v>
      </c>
      <c r="AQ6" s="69">
        <v>0</v>
      </c>
      <c r="AR6" s="80">
        <v>0</v>
      </c>
      <c r="AS6" s="80">
        <v>0</v>
      </c>
      <c r="AT6" s="69">
        <v>0</v>
      </c>
      <c r="AU6" s="69">
        <v>0</v>
      </c>
      <c r="AV6" s="80">
        <v>0</v>
      </c>
      <c r="AW6" s="80">
        <v>0</v>
      </c>
      <c r="AX6" s="69">
        <v>0</v>
      </c>
      <c r="AY6" s="69">
        <v>0</v>
      </c>
      <c r="AZ6" s="80">
        <v>0</v>
      </c>
      <c r="BA6" s="80">
        <v>0</v>
      </c>
      <c r="BB6" s="69">
        <v>0</v>
      </c>
      <c r="BC6" s="69">
        <v>0</v>
      </c>
      <c r="BD6" s="80">
        <v>0</v>
      </c>
      <c r="BE6" s="80">
        <v>0</v>
      </c>
      <c r="BF6" s="69">
        <v>0</v>
      </c>
      <c r="BG6" s="69">
        <v>0</v>
      </c>
      <c r="BH6" s="80">
        <v>0</v>
      </c>
      <c r="BI6" s="80">
        <v>0</v>
      </c>
      <c r="BJ6" s="69">
        <v>0</v>
      </c>
      <c r="BK6" s="69">
        <v>0</v>
      </c>
      <c r="BL6" s="80">
        <v>0</v>
      </c>
      <c r="BM6" s="80">
        <v>0</v>
      </c>
      <c r="BN6" s="69">
        <v>0</v>
      </c>
      <c r="BO6" s="69">
        <v>0</v>
      </c>
      <c r="BP6" s="80">
        <v>0</v>
      </c>
      <c r="BQ6" s="80">
        <v>0</v>
      </c>
      <c r="BR6" s="69">
        <v>0</v>
      </c>
      <c r="BS6" s="69">
        <v>0</v>
      </c>
      <c r="BT6" s="80">
        <v>0</v>
      </c>
      <c r="BU6" s="80">
        <v>0</v>
      </c>
      <c r="BV6" s="69">
        <v>0</v>
      </c>
      <c r="BW6" s="69">
        <v>0</v>
      </c>
      <c r="BX6" s="80">
        <v>0</v>
      </c>
      <c r="BY6" s="80">
        <v>0</v>
      </c>
      <c r="BZ6" s="69">
        <v>0</v>
      </c>
      <c r="CA6" s="69">
        <v>23</v>
      </c>
      <c r="CB6" s="80">
        <v>7</v>
      </c>
      <c r="CC6" s="80">
        <v>473396</v>
      </c>
      <c r="CD6" s="69">
        <v>0</v>
      </c>
      <c r="CE6" s="69" t="s">
        <v>316</v>
      </c>
      <c r="CF6" s="69" t="s">
        <v>317</v>
      </c>
      <c r="CG6" s="69" t="s">
        <v>318</v>
      </c>
      <c r="CH6" s="69" t="s">
        <v>318</v>
      </c>
      <c r="CI6" s="69" t="s">
        <v>318</v>
      </c>
      <c r="CJ6" s="68" t="s">
        <v>318</v>
      </c>
      <c r="CK6" s="68">
        <v>45161</v>
      </c>
      <c r="CL6" s="185" t="s">
        <v>466</v>
      </c>
      <c r="CM6" s="67" t="s">
        <v>467</v>
      </c>
      <c r="CN6" s="67" t="s">
        <v>168</v>
      </c>
      <c r="CO6" s="68">
        <v>45047</v>
      </c>
      <c r="CP6" s="185" t="s">
        <v>464</v>
      </c>
      <c r="CQ6" s="67" t="s">
        <v>468</v>
      </c>
      <c r="CR6" s="67" t="s">
        <v>197</v>
      </c>
      <c r="CS6" s="69">
        <v>6181054.0199999996</v>
      </c>
      <c r="CT6" s="69"/>
      <c r="CU6" s="69"/>
      <c r="CV6" s="69">
        <v>0</v>
      </c>
      <c r="CW6" s="69">
        <v>19</v>
      </c>
      <c r="CX6" s="69">
        <v>0</v>
      </c>
      <c r="CY6" s="69">
        <v>0</v>
      </c>
      <c r="CZ6" s="69">
        <v>0</v>
      </c>
      <c r="DA6" s="69">
        <v>0</v>
      </c>
      <c r="DG6" t="str">
        <f t="shared" si="1"/>
        <v>CO</v>
      </c>
      <c r="DH6">
        <f>COUNTIF(A1:A87,"03DO")</f>
        <v>3</v>
      </c>
      <c r="DI6" t="s">
        <v>154</v>
      </c>
      <c r="DJ6">
        <f t="shared" si="2"/>
        <v>47</v>
      </c>
      <c r="DK6">
        <f t="shared" si="3"/>
        <v>49</v>
      </c>
    </row>
    <row r="7" spans="1:115">
      <c r="A7" t="str">
        <f t="shared" si="0"/>
        <v>01CO</v>
      </c>
      <c r="B7" s="67" t="s">
        <v>129</v>
      </c>
      <c r="C7" s="67" t="s">
        <v>185</v>
      </c>
      <c r="D7" s="67" t="s">
        <v>186</v>
      </c>
      <c r="E7" s="68">
        <v>44496</v>
      </c>
      <c r="F7" s="185" t="s">
        <v>471</v>
      </c>
      <c r="G7" s="67" t="s">
        <v>472</v>
      </c>
      <c r="H7" s="69">
        <v>1</v>
      </c>
      <c r="I7" s="69">
        <v>1</v>
      </c>
      <c r="J7" s="69">
        <v>140</v>
      </c>
      <c r="K7" s="69">
        <v>293</v>
      </c>
      <c r="L7" s="69">
        <v>293</v>
      </c>
      <c r="M7" s="69">
        <v>0</v>
      </c>
      <c r="N7" s="69">
        <v>0</v>
      </c>
      <c r="O7" s="69">
        <v>0</v>
      </c>
      <c r="P7" s="69">
        <v>153</v>
      </c>
      <c r="Q7" s="80">
        <v>0</v>
      </c>
      <c r="R7" s="80">
        <v>1139701</v>
      </c>
      <c r="S7" s="80">
        <v>50000</v>
      </c>
      <c r="T7" s="80">
        <v>1089701</v>
      </c>
      <c r="U7" s="80">
        <v>1148801</v>
      </c>
      <c r="V7" s="80">
        <v>1029185</v>
      </c>
      <c r="W7" s="80">
        <v>0</v>
      </c>
      <c r="X7" s="80">
        <v>0</v>
      </c>
      <c r="Y7" s="80">
        <v>0</v>
      </c>
      <c r="Z7" s="80">
        <v>1029185</v>
      </c>
      <c r="AA7" s="80">
        <v>1021881</v>
      </c>
      <c r="AB7" s="80">
        <v>1796</v>
      </c>
      <c r="AC7" s="69">
        <v>9100</v>
      </c>
      <c r="AD7" s="69">
        <v>105</v>
      </c>
      <c r="AE7" s="69">
        <v>0</v>
      </c>
      <c r="AF7" s="80">
        <v>0</v>
      </c>
      <c r="AG7" s="80">
        <v>0</v>
      </c>
      <c r="AH7" s="69">
        <v>0</v>
      </c>
      <c r="AI7" s="69">
        <v>0</v>
      </c>
      <c r="AJ7" s="80">
        <v>0</v>
      </c>
      <c r="AK7" s="80">
        <v>0</v>
      </c>
      <c r="AL7" s="69">
        <v>0</v>
      </c>
      <c r="AM7" s="69">
        <v>0</v>
      </c>
      <c r="AN7" s="80">
        <v>0</v>
      </c>
      <c r="AO7" s="80">
        <v>0</v>
      </c>
      <c r="AP7" s="69">
        <v>0</v>
      </c>
      <c r="AQ7" s="69">
        <v>0</v>
      </c>
      <c r="AR7" s="80">
        <v>0</v>
      </c>
      <c r="AS7" s="80">
        <v>0</v>
      </c>
      <c r="AT7" s="69">
        <v>0</v>
      </c>
      <c r="AU7" s="69">
        <v>0</v>
      </c>
      <c r="AV7" s="80">
        <v>0</v>
      </c>
      <c r="AW7" s="80">
        <v>0</v>
      </c>
      <c r="AX7" s="69">
        <v>0</v>
      </c>
      <c r="AY7" s="69">
        <v>0</v>
      </c>
      <c r="AZ7" s="80">
        <v>0</v>
      </c>
      <c r="BA7" s="80">
        <v>0</v>
      </c>
      <c r="BB7" s="69">
        <v>0</v>
      </c>
      <c r="BC7" s="69">
        <v>0</v>
      </c>
      <c r="BD7" s="80">
        <v>0</v>
      </c>
      <c r="BE7" s="80">
        <v>0</v>
      </c>
      <c r="BF7" s="69">
        <v>0</v>
      </c>
      <c r="BG7" s="69">
        <v>0</v>
      </c>
      <c r="BH7" s="80">
        <v>0</v>
      </c>
      <c r="BI7" s="80">
        <v>0</v>
      </c>
      <c r="BJ7" s="69">
        <v>0</v>
      </c>
      <c r="BK7" s="69">
        <v>0</v>
      </c>
      <c r="BL7" s="80">
        <v>0</v>
      </c>
      <c r="BM7" s="80">
        <v>0</v>
      </c>
      <c r="BN7" s="69">
        <v>0</v>
      </c>
      <c r="BO7" s="69">
        <v>0</v>
      </c>
      <c r="BP7" s="80">
        <v>0</v>
      </c>
      <c r="BQ7" s="80">
        <v>0</v>
      </c>
      <c r="BR7" s="69">
        <v>0</v>
      </c>
      <c r="BS7" s="69">
        <v>0</v>
      </c>
      <c r="BT7" s="80">
        <v>0</v>
      </c>
      <c r="BU7" s="80">
        <v>0</v>
      </c>
      <c r="BV7" s="69">
        <v>0</v>
      </c>
      <c r="BW7" s="69">
        <v>0</v>
      </c>
      <c r="BX7" s="80">
        <v>0</v>
      </c>
      <c r="BY7" s="80">
        <v>0</v>
      </c>
      <c r="BZ7" s="69">
        <v>0</v>
      </c>
      <c r="CA7" s="69">
        <v>0</v>
      </c>
      <c r="CB7" s="80">
        <v>0</v>
      </c>
      <c r="CC7" s="80">
        <v>0</v>
      </c>
      <c r="CD7" s="69">
        <v>0</v>
      </c>
      <c r="CE7" s="69" t="s">
        <v>340</v>
      </c>
      <c r="CF7" s="69" t="s">
        <v>341</v>
      </c>
      <c r="CG7" s="69" t="s">
        <v>318</v>
      </c>
      <c r="CH7" s="69" t="s">
        <v>318</v>
      </c>
      <c r="CI7" s="69" t="s">
        <v>318</v>
      </c>
      <c r="CJ7" s="68" t="s">
        <v>318</v>
      </c>
      <c r="CK7" s="68">
        <v>45140</v>
      </c>
      <c r="CL7" s="185" t="s">
        <v>466</v>
      </c>
      <c r="CM7" s="67" t="s">
        <v>467</v>
      </c>
      <c r="CN7" s="67" t="s">
        <v>168</v>
      </c>
      <c r="CO7" s="68">
        <v>45002</v>
      </c>
      <c r="CP7" s="185" t="s">
        <v>470</v>
      </c>
      <c r="CQ7" s="67" t="s">
        <v>468</v>
      </c>
      <c r="CR7" s="67" t="s">
        <v>228</v>
      </c>
      <c r="CS7" s="69">
        <v>1098275.5</v>
      </c>
      <c r="CT7" s="69"/>
      <c r="CU7" s="69"/>
      <c r="CV7" s="69">
        <v>0</v>
      </c>
      <c r="CW7" s="69">
        <v>22</v>
      </c>
      <c r="CX7" s="69">
        <v>0</v>
      </c>
      <c r="CY7" s="69">
        <v>0</v>
      </c>
      <c r="CZ7" s="69">
        <v>0</v>
      </c>
      <c r="DA7" s="69">
        <v>0</v>
      </c>
      <c r="DG7" t="str">
        <f t="shared" si="1"/>
        <v>CO</v>
      </c>
      <c r="DH7">
        <f>COUNTIF(A1:A87,"04CO")</f>
        <v>6</v>
      </c>
      <c r="DI7" t="s">
        <v>155</v>
      </c>
      <c r="DJ7">
        <f t="shared" si="2"/>
        <v>50</v>
      </c>
      <c r="DK7">
        <f t="shared" si="3"/>
        <v>55</v>
      </c>
    </row>
    <row r="8" spans="1:115">
      <c r="A8" t="str">
        <f t="shared" si="0"/>
        <v>01CO</v>
      </c>
      <c r="B8" s="67" t="s">
        <v>129</v>
      </c>
      <c r="C8" s="67" t="s">
        <v>187</v>
      </c>
      <c r="D8" s="67" t="s">
        <v>188</v>
      </c>
      <c r="E8" s="68">
        <v>44496</v>
      </c>
      <c r="F8" s="185" t="s">
        <v>471</v>
      </c>
      <c r="G8" s="67" t="s">
        <v>472</v>
      </c>
      <c r="H8" s="69">
        <v>1</v>
      </c>
      <c r="I8" s="69">
        <v>1</v>
      </c>
      <c r="J8" s="69">
        <v>80</v>
      </c>
      <c r="K8" s="69">
        <v>165</v>
      </c>
      <c r="L8" s="69">
        <v>165</v>
      </c>
      <c r="M8" s="69">
        <v>0</v>
      </c>
      <c r="N8" s="69">
        <v>0</v>
      </c>
      <c r="O8" s="69">
        <v>0</v>
      </c>
      <c r="P8" s="69">
        <v>85</v>
      </c>
      <c r="Q8" s="80">
        <v>0</v>
      </c>
      <c r="R8" s="80">
        <v>650650</v>
      </c>
      <c r="S8" s="80">
        <v>18505</v>
      </c>
      <c r="T8" s="80">
        <v>632145</v>
      </c>
      <c r="U8" s="80">
        <v>655279</v>
      </c>
      <c r="V8" s="80">
        <v>608957</v>
      </c>
      <c r="W8" s="80">
        <v>0</v>
      </c>
      <c r="X8" s="80">
        <v>0</v>
      </c>
      <c r="Y8" s="80">
        <v>0</v>
      </c>
      <c r="Z8" s="80">
        <v>608957</v>
      </c>
      <c r="AA8" s="80">
        <v>609408</v>
      </c>
      <c r="AB8" s="80">
        <v>451</v>
      </c>
      <c r="AC8" s="69">
        <v>4629</v>
      </c>
      <c r="AD8" s="69">
        <v>47</v>
      </c>
      <c r="AE8" s="69">
        <v>0</v>
      </c>
      <c r="AF8" s="80">
        <v>0</v>
      </c>
      <c r="AG8" s="80">
        <v>0</v>
      </c>
      <c r="AH8" s="69">
        <v>0</v>
      </c>
      <c r="AI8" s="69">
        <v>0</v>
      </c>
      <c r="AJ8" s="80">
        <v>0</v>
      </c>
      <c r="AK8" s="80">
        <v>0</v>
      </c>
      <c r="AL8" s="69">
        <v>0</v>
      </c>
      <c r="AM8" s="69">
        <v>0</v>
      </c>
      <c r="AN8" s="80">
        <v>0</v>
      </c>
      <c r="AO8" s="80">
        <v>0</v>
      </c>
      <c r="AP8" s="69">
        <v>0</v>
      </c>
      <c r="AQ8" s="69">
        <v>0</v>
      </c>
      <c r="AR8" s="80">
        <v>0</v>
      </c>
      <c r="AS8" s="80">
        <v>0</v>
      </c>
      <c r="AT8" s="69">
        <v>0</v>
      </c>
      <c r="AU8" s="69">
        <v>0</v>
      </c>
      <c r="AV8" s="80">
        <v>0</v>
      </c>
      <c r="AW8" s="80">
        <v>0</v>
      </c>
      <c r="AX8" s="69">
        <v>0</v>
      </c>
      <c r="AY8" s="69">
        <v>0</v>
      </c>
      <c r="AZ8" s="80">
        <v>0</v>
      </c>
      <c r="BA8" s="80">
        <v>7835</v>
      </c>
      <c r="BB8" s="69">
        <v>0</v>
      </c>
      <c r="BC8" s="69">
        <v>0</v>
      </c>
      <c r="BD8" s="80">
        <v>0</v>
      </c>
      <c r="BE8" s="80">
        <v>0</v>
      </c>
      <c r="BF8" s="69">
        <v>0</v>
      </c>
      <c r="BG8" s="69">
        <v>0</v>
      </c>
      <c r="BH8" s="80">
        <v>0</v>
      </c>
      <c r="BI8" s="80">
        <v>0</v>
      </c>
      <c r="BJ8" s="69">
        <v>0</v>
      </c>
      <c r="BK8" s="69">
        <v>0</v>
      </c>
      <c r="BL8" s="80">
        <v>0</v>
      </c>
      <c r="BM8" s="80">
        <v>0</v>
      </c>
      <c r="BN8" s="69">
        <v>0</v>
      </c>
      <c r="BO8" s="69">
        <v>0</v>
      </c>
      <c r="BP8" s="80">
        <v>0</v>
      </c>
      <c r="BQ8" s="80">
        <v>0</v>
      </c>
      <c r="BR8" s="69">
        <v>0</v>
      </c>
      <c r="BS8" s="69">
        <v>27</v>
      </c>
      <c r="BT8" s="80">
        <v>0</v>
      </c>
      <c r="BU8" s="80">
        <v>8153</v>
      </c>
      <c r="BV8" s="69">
        <v>45738</v>
      </c>
      <c r="BW8" s="69">
        <v>0</v>
      </c>
      <c r="BX8" s="80">
        <v>0</v>
      </c>
      <c r="BY8" s="80">
        <v>0</v>
      </c>
      <c r="BZ8" s="69">
        <v>0</v>
      </c>
      <c r="CA8" s="69">
        <v>27</v>
      </c>
      <c r="CB8" s="80">
        <v>0</v>
      </c>
      <c r="CC8" s="80">
        <v>15989</v>
      </c>
      <c r="CD8" s="69">
        <v>45738</v>
      </c>
      <c r="CE8" s="69" t="s">
        <v>342</v>
      </c>
      <c r="CF8" s="69" t="s">
        <v>343</v>
      </c>
      <c r="CG8" s="69" t="s">
        <v>318</v>
      </c>
      <c r="CH8" s="69" t="s">
        <v>318</v>
      </c>
      <c r="CI8" s="69" t="s">
        <v>318</v>
      </c>
      <c r="CJ8" s="68" t="s">
        <v>318</v>
      </c>
      <c r="CK8" s="68">
        <v>45159</v>
      </c>
      <c r="CL8" s="185" t="s">
        <v>466</v>
      </c>
      <c r="CM8" s="67" t="s">
        <v>467</v>
      </c>
      <c r="CN8" s="67" t="s">
        <v>168</v>
      </c>
      <c r="CO8" s="68">
        <v>44908</v>
      </c>
      <c r="CP8" s="185" t="s">
        <v>471</v>
      </c>
      <c r="CQ8" s="67" t="s">
        <v>468</v>
      </c>
      <c r="CR8" s="67" t="s">
        <v>197</v>
      </c>
      <c r="CS8" s="69">
        <v>447609.94</v>
      </c>
      <c r="CT8" s="69"/>
      <c r="CU8" s="69"/>
      <c r="CV8" s="69">
        <v>0</v>
      </c>
      <c r="CW8" s="69">
        <v>11</v>
      </c>
      <c r="CX8" s="69">
        <v>0</v>
      </c>
      <c r="CY8" s="69">
        <v>0</v>
      </c>
      <c r="CZ8" s="69">
        <v>0</v>
      </c>
      <c r="DA8" s="69">
        <v>0</v>
      </c>
      <c r="DG8" t="str">
        <f t="shared" si="1"/>
        <v>CO</v>
      </c>
      <c r="DH8">
        <f>COUNTIF(A1:A87,"04DO")</f>
        <v>4</v>
      </c>
      <c r="DI8" t="s">
        <v>156</v>
      </c>
      <c r="DJ8">
        <f t="shared" si="2"/>
        <v>56</v>
      </c>
      <c r="DK8">
        <f t="shared" si="3"/>
        <v>59</v>
      </c>
    </row>
    <row r="9" spans="1:115">
      <c r="A9" t="str">
        <f t="shared" si="0"/>
        <v>01CO</v>
      </c>
      <c r="B9" s="67" t="s">
        <v>129</v>
      </c>
      <c r="C9" s="67" t="s">
        <v>189</v>
      </c>
      <c r="D9" s="67" t="s">
        <v>190</v>
      </c>
      <c r="E9" s="68">
        <v>44433</v>
      </c>
      <c r="F9" s="185" t="s">
        <v>466</v>
      </c>
      <c r="G9" s="67" t="s">
        <v>472</v>
      </c>
      <c r="H9" s="69">
        <v>1</v>
      </c>
      <c r="I9" s="69">
        <v>3</v>
      </c>
      <c r="J9" s="69">
        <v>107</v>
      </c>
      <c r="K9" s="69">
        <v>259</v>
      </c>
      <c r="L9" s="69">
        <v>259</v>
      </c>
      <c r="M9" s="69">
        <v>0</v>
      </c>
      <c r="N9" s="69">
        <v>0</v>
      </c>
      <c r="O9" s="69">
        <v>0</v>
      </c>
      <c r="P9" s="69">
        <v>44</v>
      </c>
      <c r="Q9" s="80">
        <v>108</v>
      </c>
      <c r="R9" s="80">
        <v>1045874</v>
      </c>
      <c r="S9" s="80">
        <v>41345</v>
      </c>
      <c r="T9" s="80">
        <v>1004529</v>
      </c>
      <c r="U9" s="80">
        <v>1076047</v>
      </c>
      <c r="V9" s="80">
        <v>1015157</v>
      </c>
      <c r="W9" s="80">
        <v>0</v>
      </c>
      <c r="X9" s="80">
        <v>0</v>
      </c>
      <c r="Y9" s="80">
        <v>0</v>
      </c>
      <c r="Z9" s="80">
        <v>1015157</v>
      </c>
      <c r="AA9" s="80">
        <v>994639</v>
      </c>
      <c r="AB9" s="80">
        <v>0</v>
      </c>
      <c r="AC9" s="69">
        <v>30174</v>
      </c>
      <c r="AD9" s="69">
        <v>114</v>
      </c>
      <c r="AE9" s="69">
        <v>0</v>
      </c>
      <c r="AF9" s="80">
        <v>0</v>
      </c>
      <c r="AG9" s="80">
        <v>10825</v>
      </c>
      <c r="AH9" s="69">
        <v>0</v>
      </c>
      <c r="AI9" s="69">
        <v>0</v>
      </c>
      <c r="AJ9" s="80">
        <v>0</v>
      </c>
      <c r="AK9" s="80">
        <v>0</v>
      </c>
      <c r="AL9" s="69">
        <v>0</v>
      </c>
      <c r="AM9" s="69">
        <v>0</v>
      </c>
      <c r="AN9" s="80">
        <v>0</v>
      </c>
      <c r="AO9" s="80">
        <v>0</v>
      </c>
      <c r="AP9" s="69">
        <v>0</v>
      </c>
      <c r="AQ9" s="69">
        <v>0</v>
      </c>
      <c r="AR9" s="80">
        <v>0</v>
      </c>
      <c r="AS9" s="80">
        <v>0</v>
      </c>
      <c r="AT9" s="69">
        <v>0</v>
      </c>
      <c r="AU9" s="69">
        <v>0</v>
      </c>
      <c r="AV9" s="80">
        <v>0</v>
      </c>
      <c r="AW9" s="80">
        <v>0</v>
      </c>
      <c r="AX9" s="69">
        <v>0</v>
      </c>
      <c r="AY9" s="69">
        <v>0</v>
      </c>
      <c r="AZ9" s="80">
        <v>0</v>
      </c>
      <c r="BA9" s="80">
        <v>0</v>
      </c>
      <c r="BB9" s="69">
        <v>0</v>
      </c>
      <c r="BC9" s="69">
        <v>0</v>
      </c>
      <c r="BD9" s="80">
        <v>0</v>
      </c>
      <c r="BE9" s="80">
        <v>0</v>
      </c>
      <c r="BF9" s="69">
        <v>0</v>
      </c>
      <c r="BG9" s="69">
        <v>0</v>
      </c>
      <c r="BH9" s="80">
        <v>0</v>
      </c>
      <c r="BI9" s="80">
        <v>0</v>
      </c>
      <c r="BJ9" s="69">
        <v>0</v>
      </c>
      <c r="BK9" s="69">
        <v>0</v>
      </c>
      <c r="BL9" s="80">
        <v>0</v>
      </c>
      <c r="BM9" s="80">
        <v>0</v>
      </c>
      <c r="BN9" s="69">
        <v>0</v>
      </c>
      <c r="BO9" s="69">
        <v>0</v>
      </c>
      <c r="BP9" s="80">
        <v>0</v>
      </c>
      <c r="BQ9" s="80">
        <v>0</v>
      </c>
      <c r="BR9" s="69">
        <v>0</v>
      </c>
      <c r="BS9" s="69">
        <v>0</v>
      </c>
      <c r="BT9" s="80">
        <v>0</v>
      </c>
      <c r="BU9" s="80">
        <v>0</v>
      </c>
      <c r="BV9" s="69">
        <v>0</v>
      </c>
      <c r="BW9" s="69">
        <v>0</v>
      </c>
      <c r="BX9" s="80">
        <v>0</v>
      </c>
      <c r="BY9" s="80">
        <v>0</v>
      </c>
      <c r="BZ9" s="69">
        <v>0</v>
      </c>
      <c r="CA9" s="69">
        <v>0</v>
      </c>
      <c r="CB9" s="80">
        <v>0</v>
      </c>
      <c r="CC9" s="80">
        <v>10825</v>
      </c>
      <c r="CD9" s="69">
        <v>0</v>
      </c>
      <c r="CE9" s="69" t="s">
        <v>344</v>
      </c>
      <c r="CF9" s="69" t="s">
        <v>345</v>
      </c>
      <c r="CG9" s="69" t="s">
        <v>318</v>
      </c>
      <c r="CH9" s="69" t="s">
        <v>318</v>
      </c>
      <c r="CI9" s="69" t="s">
        <v>318</v>
      </c>
      <c r="CJ9" s="68" t="s">
        <v>318</v>
      </c>
      <c r="CK9" s="68">
        <v>45138</v>
      </c>
      <c r="CL9" s="185" t="s">
        <v>466</v>
      </c>
      <c r="CM9" s="67" t="s">
        <v>467</v>
      </c>
      <c r="CN9" s="67" t="s">
        <v>168</v>
      </c>
      <c r="CO9" s="68">
        <v>45005</v>
      </c>
      <c r="CP9" s="185" t="s">
        <v>470</v>
      </c>
      <c r="CQ9" s="67" t="s">
        <v>468</v>
      </c>
      <c r="CR9" s="67" t="s">
        <v>198</v>
      </c>
      <c r="CS9" s="69">
        <v>898648.05</v>
      </c>
      <c r="CT9" s="69"/>
      <c r="CU9" s="69"/>
      <c r="CV9" s="69">
        <v>18</v>
      </c>
      <c r="CW9" s="69">
        <v>20</v>
      </c>
      <c r="CX9" s="69">
        <v>0</v>
      </c>
      <c r="CY9" s="69">
        <v>0</v>
      </c>
      <c r="CZ9" s="69">
        <v>0</v>
      </c>
      <c r="DA9" s="69">
        <v>0</v>
      </c>
      <c r="DG9" t="str">
        <f t="shared" si="1"/>
        <v>CO</v>
      </c>
      <c r="DH9">
        <f>COUNTIF(A1:A87,"05CO")</f>
        <v>3</v>
      </c>
      <c r="DI9" t="s">
        <v>157</v>
      </c>
      <c r="DJ9">
        <f t="shared" si="2"/>
        <v>60</v>
      </c>
      <c r="DK9">
        <f t="shared" si="3"/>
        <v>62</v>
      </c>
    </row>
    <row r="10" spans="1:115">
      <c r="A10" t="str">
        <f t="shared" si="0"/>
        <v>01CO</v>
      </c>
      <c r="B10" s="67" t="s">
        <v>129</v>
      </c>
      <c r="C10" s="67" t="s">
        <v>191</v>
      </c>
      <c r="D10" s="67" t="s">
        <v>192</v>
      </c>
      <c r="E10" s="68">
        <v>44615</v>
      </c>
      <c r="F10" s="185" t="s">
        <v>470</v>
      </c>
      <c r="G10" s="67" t="s">
        <v>472</v>
      </c>
      <c r="H10" s="69">
        <v>1</v>
      </c>
      <c r="I10" s="69">
        <v>1</v>
      </c>
      <c r="J10" s="69">
        <v>97</v>
      </c>
      <c r="K10" s="69">
        <v>129</v>
      </c>
      <c r="L10" s="69">
        <v>129</v>
      </c>
      <c r="M10" s="69">
        <v>0</v>
      </c>
      <c r="N10" s="69">
        <v>0</v>
      </c>
      <c r="O10" s="69">
        <v>0</v>
      </c>
      <c r="P10" s="69">
        <v>32</v>
      </c>
      <c r="Q10" s="80">
        <v>0</v>
      </c>
      <c r="R10" s="80">
        <v>560933</v>
      </c>
      <c r="S10" s="80">
        <v>21933</v>
      </c>
      <c r="T10" s="80">
        <v>539000</v>
      </c>
      <c r="U10" s="80">
        <v>623460</v>
      </c>
      <c r="V10" s="80">
        <v>604533</v>
      </c>
      <c r="W10" s="80">
        <v>0</v>
      </c>
      <c r="X10" s="80">
        <v>0</v>
      </c>
      <c r="Y10" s="80">
        <v>0</v>
      </c>
      <c r="Z10" s="80">
        <v>604533</v>
      </c>
      <c r="AA10" s="80">
        <v>604533</v>
      </c>
      <c r="AB10" s="80">
        <v>0</v>
      </c>
      <c r="AC10" s="69">
        <v>62527</v>
      </c>
      <c r="AD10" s="69">
        <v>31</v>
      </c>
      <c r="AE10" s="69">
        <v>0</v>
      </c>
      <c r="AF10" s="80">
        <v>0</v>
      </c>
      <c r="AG10" s="80">
        <v>0</v>
      </c>
      <c r="AH10" s="69">
        <v>0</v>
      </c>
      <c r="AI10" s="69">
        <v>0</v>
      </c>
      <c r="AJ10" s="80">
        <v>0</v>
      </c>
      <c r="AK10" s="80">
        <v>62527</v>
      </c>
      <c r="AL10" s="69">
        <v>0</v>
      </c>
      <c r="AM10" s="69">
        <v>0</v>
      </c>
      <c r="AN10" s="80">
        <v>0</v>
      </c>
      <c r="AO10" s="80">
        <v>0</v>
      </c>
      <c r="AP10" s="69">
        <v>0</v>
      </c>
      <c r="AQ10" s="69">
        <v>0</v>
      </c>
      <c r="AR10" s="80">
        <v>0</v>
      </c>
      <c r="AS10" s="80">
        <v>0</v>
      </c>
      <c r="AT10" s="69">
        <v>0</v>
      </c>
      <c r="AU10" s="69">
        <v>0</v>
      </c>
      <c r="AV10" s="80">
        <v>0</v>
      </c>
      <c r="AW10" s="80">
        <v>0</v>
      </c>
      <c r="AX10" s="69">
        <v>0</v>
      </c>
      <c r="AY10" s="69">
        <v>0</v>
      </c>
      <c r="AZ10" s="80">
        <v>0</v>
      </c>
      <c r="BA10" s="80">
        <v>3006</v>
      </c>
      <c r="BB10" s="69">
        <v>0</v>
      </c>
      <c r="BC10" s="69">
        <v>0</v>
      </c>
      <c r="BD10" s="80">
        <v>0</v>
      </c>
      <c r="BE10" s="80">
        <v>0</v>
      </c>
      <c r="BF10" s="69">
        <v>0</v>
      </c>
      <c r="BG10" s="69">
        <v>0</v>
      </c>
      <c r="BH10" s="80">
        <v>0</v>
      </c>
      <c r="BI10" s="80">
        <v>0</v>
      </c>
      <c r="BJ10" s="69">
        <v>0</v>
      </c>
      <c r="BK10" s="69">
        <v>0</v>
      </c>
      <c r="BL10" s="80">
        <v>0</v>
      </c>
      <c r="BM10" s="80">
        <v>0</v>
      </c>
      <c r="BN10" s="69">
        <v>0</v>
      </c>
      <c r="BO10" s="69">
        <v>0</v>
      </c>
      <c r="BP10" s="80">
        <v>0</v>
      </c>
      <c r="BQ10" s="80">
        <v>0</v>
      </c>
      <c r="BR10" s="69">
        <v>0</v>
      </c>
      <c r="BS10" s="69">
        <v>0</v>
      </c>
      <c r="BT10" s="80">
        <v>0</v>
      </c>
      <c r="BU10" s="80">
        <v>0</v>
      </c>
      <c r="BV10" s="69">
        <v>0</v>
      </c>
      <c r="BW10" s="69">
        <v>0</v>
      </c>
      <c r="BX10" s="80">
        <v>0</v>
      </c>
      <c r="BY10" s="80">
        <v>0</v>
      </c>
      <c r="BZ10" s="69">
        <v>0</v>
      </c>
      <c r="CA10" s="69">
        <v>0</v>
      </c>
      <c r="CB10" s="80">
        <v>0</v>
      </c>
      <c r="CC10" s="80">
        <v>65533</v>
      </c>
      <c r="CD10" s="69">
        <v>0</v>
      </c>
      <c r="CE10" s="69" t="s">
        <v>346</v>
      </c>
      <c r="CF10" s="69" t="s">
        <v>347</v>
      </c>
      <c r="CG10" s="69" t="s">
        <v>318</v>
      </c>
      <c r="CH10" s="69" t="s">
        <v>318</v>
      </c>
      <c r="CI10" s="69" t="s">
        <v>318</v>
      </c>
      <c r="CJ10" s="68" t="s">
        <v>318</v>
      </c>
      <c r="CK10" s="68">
        <v>45194</v>
      </c>
      <c r="CL10" s="185" t="s">
        <v>466</v>
      </c>
      <c r="CM10" s="67" t="s">
        <v>467</v>
      </c>
      <c r="CN10" s="67" t="s">
        <v>168</v>
      </c>
      <c r="CO10" s="68">
        <v>45061</v>
      </c>
      <c r="CP10" s="185" t="s">
        <v>464</v>
      </c>
      <c r="CQ10" s="67" t="s">
        <v>468</v>
      </c>
      <c r="CR10" s="67" t="s">
        <v>199</v>
      </c>
      <c r="CS10" s="69">
        <v>517232.45</v>
      </c>
      <c r="CT10" s="69" t="s">
        <v>321</v>
      </c>
      <c r="CU10" s="69" t="s">
        <v>322</v>
      </c>
      <c r="CV10" s="69">
        <v>0</v>
      </c>
      <c r="CW10" s="69">
        <v>1</v>
      </c>
      <c r="CX10" s="69">
        <v>0</v>
      </c>
      <c r="CY10" s="69">
        <v>0</v>
      </c>
      <c r="CZ10" s="69">
        <v>0</v>
      </c>
      <c r="DA10" s="69">
        <v>0</v>
      </c>
      <c r="DF10" t="s">
        <v>524</v>
      </c>
      <c r="DG10" t="str">
        <f t="shared" si="1"/>
        <v>CO</v>
      </c>
      <c r="DH10">
        <f>COUNTIF(A1:A87,"05DO")</f>
        <v>4</v>
      </c>
      <c r="DI10" t="s">
        <v>158</v>
      </c>
      <c r="DJ10">
        <f t="shared" si="2"/>
        <v>63</v>
      </c>
      <c r="DK10">
        <f t="shared" si="3"/>
        <v>66</v>
      </c>
    </row>
    <row r="11" spans="1:115">
      <c r="A11" t="str">
        <f t="shared" si="0"/>
        <v>01CO</v>
      </c>
      <c r="B11" s="67" t="s">
        <v>129</v>
      </c>
      <c r="C11" s="67" t="s">
        <v>279</v>
      </c>
      <c r="D11" s="67" t="s">
        <v>280</v>
      </c>
      <c r="E11" s="68">
        <v>44706</v>
      </c>
      <c r="F11" s="185" t="s">
        <v>464</v>
      </c>
      <c r="G11" s="67" t="s">
        <v>472</v>
      </c>
      <c r="H11" s="69">
        <v>1</v>
      </c>
      <c r="I11" s="69">
        <v>2</v>
      </c>
      <c r="J11" s="69">
        <v>215</v>
      </c>
      <c r="K11" s="69">
        <v>280</v>
      </c>
      <c r="L11" s="69">
        <v>272</v>
      </c>
      <c r="M11" s="69">
        <v>8</v>
      </c>
      <c r="N11" s="69">
        <v>0</v>
      </c>
      <c r="O11" s="69">
        <v>0</v>
      </c>
      <c r="P11" s="69">
        <v>65</v>
      </c>
      <c r="Q11" s="80">
        <v>0</v>
      </c>
      <c r="R11" s="80">
        <v>4197476</v>
      </c>
      <c r="S11" s="80">
        <v>50000</v>
      </c>
      <c r="T11" s="80">
        <v>4147476</v>
      </c>
      <c r="U11" s="80">
        <v>4197476</v>
      </c>
      <c r="V11" s="80">
        <v>3945832</v>
      </c>
      <c r="W11" s="80">
        <v>0</v>
      </c>
      <c r="X11" s="80">
        <v>0</v>
      </c>
      <c r="Y11" s="80">
        <v>0</v>
      </c>
      <c r="Z11" s="80">
        <v>3945832</v>
      </c>
      <c r="AA11" s="80">
        <v>3902393</v>
      </c>
      <c r="AB11" s="80">
        <v>-43439</v>
      </c>
      <c r="AC11" s="69">
        <v>0</v>
      </c>
      <c r="AD11" s="69">
        <v>47</v>
      </c>
      <c r="AE11" s="69">
        <v>0</v>
      </c>
      <c r="AF11" s="80">
        <v>0</v>
      </c>
      <c r="AG11" s="80">
        <v>0</v>
      </c>
      <c r="AH11" s="69">
        <v>0</v>
      </c>
      <c r="AI11" s="69">
        <v>0</v>
      </c>
      <c r="AJ11" s="80">
        <v>0</v>
      </c>
      <c r="AK11" s="80">
        <v>12995</v>
      </c>
      <c r="AL11" s="69">
        <v>0</v>
      </c>
      <c r="AM11" s="69">
        <v>0</v>
      </c>
      <c r="AN11" s="80">
        <v>0</v>
      </c>
      <c r="AO11" s="80">
        <v>0</v>
      </c>
      <c r="AP11" s="69">
        <v>0</v>
      </c>
      <c r="AQ11" s="69">
        <v>0</v>
      </c>
      <c r="AR11" s="80">
        <v>0</v>
      </c>
      <c r="AS11" s="80">
        <v>0</v>
      </c>
      <c r="AT11" s="69">
        <v>0</v>
      </c>
      <c r="AU11" s="69">
        <v>0</v>
      </c>
      <c r="AV11" s="80">
        <v>0</v>
      </c>
      <c r="AW11" s="80">
        <v>0</v>
      </c>
      <c r="AX11" s="69">
        <v>0</v>
      </c>
      <c r="AY11" s="69">
        <v>0</v>
      </c>
      <c r="AZ11" s="80">
        <v>0</v>
      </c>
      <c r="BA11" s="80">
        <v>0</v>
      </c>
      <c r="BB11" s="69">
        <v>0</v>
      </c>
      <c r="BC11" s="69">
        <v>0</v>
      </c>
      <c r="BD11" s="80">
        <v>0</v>
      </c>
      <c r="BE11" s="80">
        <v>0</v>
      </c>
      <c r="BF11" s="69">
        <v>0</v>
      </c>
      <c r="BG11" s="69">
        <v>0</v>
      </c>
      <c r="BH11" s="80">
        <v>0</v>
      </c>
      <c r="BI11" s="80">
        <v>0</v>
      </c>
      <c r="BJ11" s="69">
        <v>0</v>
      </c>
      <c r="BK11" s="69">
        <v>0</v>
      </c>
      <c r="BL11" s="80">
        <v>0</v>
      </c>
      <c r="BM11" s="80">
        <v>0</v>
      </c>
      <c r="BN11" s="69">
        <v>0</v>
      </c>
      <c r="BO11" s="69">
        <v>0</v>
      </c>
      <c r="BP11" s="80">
        <v>0</v>
      </c>
      <c r="BQ11" s="80">
        <v>0</v>
      </c>
      <c r="BR11" s="69">
        <v>0</v>
      </c>
      <c r="BS11" s="69">
        <v>0</v>
      </c>
      <c r="BT11" s="80">
        <v>0</v>
      </c>
      <c r="BU11" s="80">
        <v>0</v>
      </c>
      <c r="BV11" s="69">
        <v>0</v>
      </c>
      <c r="BW11" s="69">
        <v>0</v>
      </c>
      <c r="BX11" s="80">
        <v>0</v>
      </c>
      <c r="BY11" s="80">
        <v>0</v>
      </c>
      <c r="BZ11" s="69">
        <v>0</v>
      </c>
      <c r="CA11" s="69">
        <v>0</v>
      </c>
      <c r="CB11" s="80">
        <v>0</v>
      </c>
      <c r="CC11" s="80">
        <v>12995</v>
      </c>
      <c r="CD11" s="69">
        <v>0</v>
      </c>
      <c r="CE11" s="69" t="s">
        <v>348</v>
      </c>
      <c r="CF11" s="69" t="s">
        <v>349</v>
      </c>
      <c r="CG11" s="69" t="s">
        <v>318</v>
      </c>
      <c r="CH11" s="69" t="s">
        <v>318</v>
      </c>
      <c r="CI11" s="69" t="s">
        <v>318</v>
      </c>
      <c r="CJ11" s="68" t="s">
        <v>318</v>
      </c>
      <c r="CK11" s="68">
        <v>45134</v>
      </c>
      <c r="CL11" s="185" t="s">
        <v>466</v>
      </c>
      <c r="CM11" s="67" t="s">
        <v>467</v>
      </c>
      <c r="CN11" s="67" t="s">
        <v>168</v>
      </c>
      <c r="CO11" s="68">
        <v>45099</v>
      </c>
      <c r="CP11" s="185" t="s">
        <v>464</v>
      </c>
      <c r="CQ11" s="67" t="s">
        <v>468</v>
      </c>
      <c r="CR11" s="67" t="s">
        <v>199</v>
      </c>
      <c r="CS11" s="69">
        <v>4322110.9400000004</v>
      </c>
      <c r="CT11" s="69"/>
      <c r="CU11" s="69"/>
      <c r="CV11" s="69">
        <v>0</v>
      </c>
      <c r="CW11" s="69">
        <v>18</v>
      </c>
      <c r="CX11" s="69">
        <v>0</v>
      </c>
      <c r="CY11" s="69">
        <v>0</v>
      </c>
      <c r="CZ11" s="69">
        <v>0</v>
      </c>
      <c r="DA11" s="69">
        <v>0</v>
      </c>
      <c r="DG11" t="str">
        <f t="shared" si="1"/>
        <v>CO</v>
      </c>
      <c r="DH11">
        <f>COUNTIF(A1:A87,"06CO")</f>
        <v>2</v>
      </c>
      <c r="DI11" t="s">
        <v>159</v>
      </c>
      <c r="DJ11">
        <f t="shared" si="2"/>
        <v>67</v>
      </c>
      <c r="DK11">
        <f t="shared" si="3"/>
        <v>68</v>
      </c>
    </row>
    <row r="12" spans="1:115">
      <c r="A12" t="str">
        <f t="shared" si="0"/>
        <v>01CO</v>
      </c>
      <c r="B12" s="67" t="s">
        <v>129</v>
      </c>
      <c r="C12" s="67" t="s">
        <v>350</v>
      </c>
      <c r="D12" s="67" t="s">
        <v>473</v>
      </c>
      <c r="E12" s="68">
        <v>44496</v>
      </c>
      <c r="F12" s="185" t="s">
        <v>471</v>
      </c>
      <c r="G12" s="67" t="s">
        <v>472</v>
      </c>
      <c r="H12" s="69">
        <v>2</v>
      </c>
      <c r="I12" s="69">
        <v>0</v>
      </c>
      <c r="J12" s="69">
        <v>130</v>
      </c>
      <c r="K12" s="69">
        <v>175</v>
      </c>
      <c r="L12" s="69">
        <v>175</v>
      </c>
      <c r="M12" s="69">
        <v>0</v>
      </c>
      <c r="N12" s="69">
        <v>0</v>
      </c>
      <c r="O12" s="69">
        <v>0</v>
      </c>
      <c r="P12" s="69">
        <v>45</v>
      </c>
      <c r="Q12" s="80">
        <v>0</v>
      </c>
      <c r="R12" s="80">
        <v>461461</v>
      </c>
      <c r="S12" s="80">
        <v>21100</v>
      </c>
      <c r="T12" s="80">
        <v>440361</v>
      </c>
      <c r="U12" s="80">
        <v>461461</v>
      </c>
      <c r="V12" s="80">
        <v>428726</v>
      </c>
      <c r="W12" s="80">
        <v>0</v>
      </c>
      <c r="X12" s="80">
        <v>0</v>
      </c>
      <c r="Y12" s="80">
        <v>0</v>
      </c>
      <c r="Z12" s="80">
        <v>428726</v>
      </c>
      <c r="AA12" s="80">
        <v>428726</v>
      </c>
      <c r="AB12" s="80">
        <v>0</v>
      </c>
      <c r="AC12" s="69">
        <v>0</v>
      </c>
      <c r="AD12" s="69">
        <v>29</v>
      </c>
      <c r="AE12" s="69">
        <v>0</v>
      </c>
      <c r="AF12" s="80">
        <v>0</v>
      </c>
      <c r="AG12" s="80">
        <v>0</v>
      </c>
      <c r="AH12" s="69">
        <v>0</v>
      </c>
      <c r="AI12" s="69">
        <v>0</v>
      </c>
      <c r="AJ12" s="80">
        <v>0</v>
      </c>
      <c r="AK12" s="80">
        <v>0</v>
      </c>
      <c r="AL12" s="69">
        <v>0</v>
      </c>
      <c r="AM12" s="69">
        <v>0</v>
      </c>
      <c r="AN12" s="80">
        <v>0</v>
      </c>
      <c r="AO12" s="80">
        <v>0</v>
      </c>
      <c r="AP12" s="69">
        <v>0</v>
      </c>
      <c r="AQ12" s="69">
        <v>0</v>
      </c>
      <c r="AR12" s="80">
        <v>0</v>
      </c>
      <c r="AS12" s="80">
        <v>0</v>
      </c>
      <c r="AT12" s="69">
        <v>0</v>
      </c>
      <c r="AU12" s="69">
        <v>0</v>
      </c>
      <c r="AV12" s="80">
        <v>0</v>
      </c>
      <c r="AW12" s="80">
        <v>0</v>
      </c>
      <c r="AX12" s="69">
        <v>0</v>
      </c>
      <c r="AY12" s="69">
        <v>0</v>
      </c>
      <c r="AZ12" s="80">
        <v>0</v>
      </c>
      <c r="BA12" s="80">
        <v>0</v>
      </c>
      <c r="BB12" s="69">
        <v>0</v>
      </c>
      <c r="BC12" s="69">
        <v>0</v>
      </c>
      <c r="BD12" s="80">
        <v>0</v>
      </c>
      <c r="BE12" s="80">
        <v>0</v>
      </c>
      <c r="BF12" s="69">
        <v>0</v>
      </c>
      <c r="BG12" s="69">
        <v>0</v>
      </c>
      <c r="BH12" s="80">
        <v>0</v>
      </c>
      <c r="BI12" s="80">
        <v>0</v>
      </c>
      <c r="BJ12" s="69">
        <v>0</v>
      </c>
      <c r="BK12" s="69">
        <v>0</v>
      </c>
      <c r="BL12" s="80">
        <v>0</v>
      </c>
      <c r="BM12" s="80">
        <v>0</v>
      </c>
      <c r="BN12" s="69">
        <v>0</v>
      </c>
      <c r="BO12" s="69">
        <v>0</v>
      </c>
      <c r="BP12" s="80">
        <v>0</v>
      </c>
      <c r="BQ12" s="80">
        <v>0</v>
      </c>
      <c r="BR12" s="69">
        <v>0</v>
      </c>
      <c r="BS12" s="69">
        <v>0</v>
      </c>
      <c r="BT12" s="80">
        <v>0</v>
      </c>
      <c r="BU12" s="80">
        <v>0</v>
      </c>
      <c r="BV12" s="69">
        <v>0</v>
      </c>
      <c r="BW12" s="69">
        <v>0</v>
      </c>
      <c r="BX12" s="80">
        <v>0</v>
      </c>
      <c r="BY12" s="80">
        <v>0</v>
      </c>
      <c r="BZ12" s="69">
        <v>0</v>
      </c>
      <c r="CA12" s="69">
        <v>0</v>
      </c>
      <c r="CB12" s="80">
        <v>0</v>
      </c>
      <c r="CC12" s="80">
        <v>0</v>
      </c>
      <c r="CD12" s="69">
        <v>0</v>
      </c>
      <c r="CE12" s="69" t="s">
        <v>342</v>
      </c>
      <c r="CF12" s="69" t="s">
        <v>343</v>
      </c>
      <c r="CG12" s="69" t="s">
        <v>318</v>
      </c>
      <c r="CH12" s="69" t="s">
        <v>318</v>
      </c>
      <c r="CI12" s="69" t="s">
        <v>318</v>
      </c>
      <c r="CJ12" s="68" t="s">
        <v>318</v>
      </c>
      <c r="CK12" s="68">
        <v>45166</v>
      </c>
      <c r="CL12" s="185" t="s">
        <v>466</v>
      </c>
      <c r="CM12" s="67" t="s">
        <v>467</v>
      </c>
      <c r="CN12" s="67" t="s">
        <v>168</v>
      </c>
      <c r="CO12" s="68">
        <v>44991</v>
      </c>
      <c r="CP12" s="185" t="s">
        <v>470</v>
      </c>
      <c r="CQ12" s="67" t="s">
        <v>468</v>
      </c>
      <c r="CR12" s="67" t="s">
        <v>197</v>
      </c>
      <c r="CS12" s="69">
        <v>438393.45</v>
      </c>
      <c r="CT12" s="69"/>
      <c r="CU12" s="69"/>
      <c r="CV12" s="69">
        <v>0</v>
      </c>
      <c r="CW12" s="69">
        <v>16</v>
      </c>
      <c r="CX12" s="69">
        <v>0</v>
      </c>
      <c r="CY12" s="69">
        <v>0</v>
      </c>
      <c r="CZ12" s="69">
        <v>0</v>
      </c>
      <c r="DA12" s="69">
        <v>0</v>
      </c>
      <c r="DG12" t="str">
        <f t="shared" si="1"/>
        <v>CO</v>
      </c>
      <c r="DH12">
        <f>COUNTIF(A1:A87,"06DO")</f>
        <v>3</v>
      </c>
      <c r="DI12" t="s">
        <v>160</v>
      </c>
      <c r="DJ12">
        <f t="shared" si="2"/>
        <v>69</v>
      </c>
      <c r="DK12">
        <f t="shared" si="3"/>
        <v>71</v>
      </c>
    </row>
    <row r="13" spans="1:115">
      <c r="A13" t="str">
        <f t="shared" si="0"/>
        <v>01DO</v>
      </c>
      <c r="B13" s="67" t="s">
        <v>129</v>
      </c>
      <c r="C13" s="67" t="s">
        <v>166</v>
      </c>
      <c r="D13" s="67" t="s">
        <v>167</v>
      </c>
      <c r="E13" s="68">
        <v>44455</v>
      </c>
      <c r="F13" s="185" t="s">
        <v>466</v>
      </c>
      <c r="G13" s="67" t="s">
        <v>472</v>
      </c>
      <c r="H13" s="69">
        <v>2</v>
      </c>
      <c r="I13" s="69">
        <v>4</v>
      </c>
      <c r="J13" s="69">
        <v>300</v>
      </c>
      <c r="K13" s="69">
        <v>439</v>
      </c>
      <c r="L13" s="69">
        <v>422</v>
      </c>
      <c r="M13" s="69">
        <v>17</v>
      </c>
      <c r="N13" s="69">
        <v>0</v>
      </c>
      <c r="O13" s="69">
        <v>0</v>
      </c>
      <c r="P13" s="69">
        <v>139</v>
      </c>
      <c r="Q13" s="80">
        <v>0</v>
      </c>
      <c r="R13" s="80">
        <v>6272386</v>
      </c>
      <c r="S13" s="80">
        <v>62629</v>
      </c>
      <c r="T13" s="80">
        <v>6209757</v>
      </c>
      <c r="U13" s="80">
        <v>6303322</v>
      </c>
      <c r="V13" s="80">
        <v>6506395</v>
      </c>
      <c r="W13" s="80">
        <v>0</v>
      </c>
      <c r="X13" s="80">
        <v>0</v>
      </c>
      <c r="Y13" s="80">
        <v>0</v>
      </c>
      <c r="Z13" s="80">
        <v>6506395</v>
      </c>
      <c r="AA13" s="80">
        <v>6911842</v>
      </c>
      <c r="AB13" s="80">
        <v>427490</v>
      </c>
      <c r="AC13" s="69">
        <v>30935</v>
      </c>
      <c r="AD13" s="69">
        <v>115</v>
      </c>
      <c r="AE13" s="69">
        <v>0</v>
      </c>
      <c r="AF13" s="80">
        <v>0</v>
      </c>
      <c r="AG13" s="80">
        <v>0</v>
      </c>
      <c r="AH13" s="69">
        <v>0</v>
      </c>
      <c r="AI13" s="69">
        <v>0</v>
      </c>
      <c r="AJ13" s="80">
        <v>0</v>
      </c>
      <c r="AK13" s="80">
        <v>8892</v>
      </c>
      <c r="AL13" s="69">
        <v>976</v>
      </c>
      <c r="AM13" s="69">
        <v>0</v>
      </c>
      <c r="AN13" s="80">
        <v>0</v>
      </c>
      <c r="AO13" s="80">
        <v>0</v>
      </c>
      <c r="AP13" s="69">
        <v>0</v>
      </c>
      <c r="AQ13" s="69">
        <v>0</v>
      </c>
      <c r="AR13" s="80">
        <v>0</v>
      </c>
      <c r="AS13" s="80">
        <v>0</v>
      </c>
      <c r="AT13" s="69">
        <v>0</v>
      </c>
      <c r="AU13" s="69">
        <v>0</v>
      </c>
      <c r="AV13" s="80">
        <v>0</v>
      </c>
      <c r="AW13" s="80">
        <v>0</v>
      </c>
      <c r="AX13" s="69">
        <v>0</v>
      </c>
      <c r="AY13" s="69">
        <v>0</v>
      </c>
      <c r="AZ13" s="80">
        <v>0</v>
      </c>
      <c r="BA13" s="80">
        <v>1788</v>
      </c>
      <c r="BB13" s="69">
        <v>0</v>
      </c>
      <c r="BC13" s="69">
        <v>0</v>
      </c>
      <c r="BD13" s="80">
        <v>0</v>
      </c>
      <c r="BE13" s="80">
        <v>2750</v>
      </c>
      <c r="BF13" s="69">
        <v>0</v>
      </c>
      <c r="BG13" s="69">
        <v>0</v>
      </c>
      <c r="BH13" s="80">
        <v>0</v>
      </c>
      <c r="BI13" s="80">
        <v>0</v>
      </c>
      <c r="BJ13" s="69">
        <v>0</v>
      </c>
      <c r="BK13" s="69">
        <v>0</v>
      </c>
      <c r="BL13" s="80">
        <v>0</v>
      </c>
      <c r="BM13" s="80">
        <v>0</v>
      </c>
      <c r="BN13" s="69">
        <v>0</v>
      </c>
      <c r="BO13" s="69">
        <v>0</v>
      </c>
      <c r="BP13" s="80">
        <v>0</v>
      </c>
      <c r="BQ13" s="80">
        <v>0</v>
      </c>
      <c r="BR13" s="69">
        <v>0</v>
      </c>
      <c r="BS13" s="69">
        <v>0</v>
      </c>
      <c r="BT13" s="80">
        <v>0</v>
      </c>
      <c r="BU13" s="80">
        <v>0</v>
      </c>
      <c r="BV13" s="69">
        <v>0</v>
      </c>
      <c r="BW13" s="69">
        <v>0</v>
      </c>
      <c r="BX13" s="80">
        <v>0</v>
      </c>
      <c r="BY13" s="80">
        <v>0</v>
      </c>
      <c r="BZ13" s="69">
        <v>0</v>
      </c>
      <c r="CA13" s="69">
        <v>0</v>
      </c>
      <c r="CB13" s="80">
        <v>0</v>
      </c>
      <c r="CC13" s="80">
        <v>13429</v>
      </c>
      <c r="CD13" s="69">
        <v>976</v>
      </c>
      <c r="CE13" s="69" t="s">
        <v>316</v>
      </c>
      <c r="CF13" s="69" t="s">
        <v>317</v>
      </c>
      <c r="CG13" s="69" t="s">
        <v>318</v>
      </c>
      <c r="CH13" s="69" t="s">
        <v>318</v>
      </c>
      <c r="CI13" s="69" t="s">
        <v>318</v>
      </c>
      <c r="CJ13" s="68" t="s">
        <v>318</v>
      </c>
      <c r="CK13" s="68">
        <v>45181</v>
      </c>
      <c r="CL13" s="185" t="s">
        <v>466</v>
      </c>
      <c r="CM13" s="67" t="s">
        <v>467</v>
      </c>
      <c r="CN13" s="67" t="s">
        <v>168</v>
      </c>
      <c r="CO13" s="68">
        <v>45058</v>
      </c>
      <c r="CP13" s="185" t="s">
        <v>464</v>
      </c>
      <c r="CQ13" s="67" t="s">
        <v>468</v>
      </c>
      <c r="CR13" s="67" t="s">
        <v>228</v>
      </c>
      <c r="CS13" s="69">
        <v>6222847.0599999996</v>
      </c>
      <c r="CT13" s="69"/>
      <c r="CU13" s="69"/>
      <c r="CV13" s="69">
        <v>0</v>
      </c>
      <c r="CW13" s="69">
        <v>24</v>
      </c>
      <c r="CX13" s="69">
        <v>0</v>
      </c>
      <c r="CY13" s="69">
        <v>0</v>
      </c>
      <c r="CZ13" s="69">
        <v>0</v>
      </c>
      <c r="DA13" s="69">
        <v>0</v>
      </c>
      <c r="DG13" t="str">
        <f t="shared" si="1"/>
        <v>DO</v>
      </c>
      <c r="DH13">
        <f>COUNTIF(A1:A87,"07CO")</f>
        <v>4</v>
      </c>
      <c r="DI13" t="s">
        <v>161</v>
      </c>
      <c r="DJ13">
        <f t="shared" si="2"/>
        <v>72</v>
      </c>
      <c r="DK13">
        <f t="shared" si="3"/>
        <v>75</v>
      </c>
    </row>
    <row r="14" spans="1:115">
      <c r="A14" t="str">
        <f t="shared" si="0"/>
        <v>01DO</v>
      </c>
      <c r="B14" s="67" t="s">
        <v>129</v>
      </c>
      <c r="C14" s="67" t="s">
        <v>169</v>
      </c>
      <c r="D14" s="67" t="s">
        <v>170</v>
      </c>
      <c r="E14" s="68">
        <v>44532</v>
      </c>
      <c r="F14" s="185" t="s">
        <v>471</v>
      </c>
      <c r="G14" s="67" t="s">
        <v>472</v>
      </c>
      <c r="H14" s="69">
        <v>2</v>
      </c>
      <c r="I14" s="69">
        <v>2</v>
      </c>
      <c r="J14" s="69">
        <v>160</v>
      </c>
      <c r="K14" s="69">
        <v>222</v>
      </c>
      <c r="L14" s="69">
        <v>222</v>
      </c>
      <c r="M14" s="69">
        <v>0</v>
      </c>
      <c r="N14" s="69">
        <v>0</v>
      </c>
      <c r="O14" s="69">
        <v>0</v>
      </c>
      <c r="P14" s="69">
        <v>62</v>
      </c>
      <c r="Q14" s="80">
        <v>0</v>
      </c>
      <c r="R14" s="80">
        <v>3819554</v>
      </c>
      <c r="S14" s="80">
        <v>50000</v>
      </c>
      <c r="T14" s="80">
        <v>3769554</v>
      </c>
      <c r="U14" s="80">
        <v>3657701</v>
      </c>
      <c r="V14" s="80">
        <v>3521817</v>
      </c>
      <c r="W14" s="80">
        <v>0</v>
      </c>
      <c r="X14" s="80">
        <v>0</v>
      </c>
      <c r="Y14" s="80">
        <v>0</v>
      </c>
      <c r="Z14" s="80">
        <v>3521817</v>
      </c>
      <c r="AA14" s="80">
        <v>3658011</v>
      </c>
      <c r="AB14" s="80">
        <v>136195</v>
      </c>
      <c r="AC14" s="69">
        <v>-161853</v>
      </c>
      <c r="AD14" s="69">
        <v>29</v>
      </c>
      <c r="AE14" s="69">
        <v>12</v>
      </c>
      <c r="AF14" s="80">
        <v>0</v>
      </c>
      <c r="AG14" s="80">
        <v>56568</v>
      </c>
      <c r="AH14" s="69">
        <v>0</v>
      </c>
      <c r="AI14" s="69">
        <v>0</v>
      </c>
      <c r="AJ14" s="80">
        <v>0</v>
      </c>
      <c r="AK14" s="80">
        <v>0</v>
      </c>
      <c r="AL14" s="69">
        <v>0</v>
      </c>
      <c r="AM14" s="69">
        <v>0</v>
      </c>
      <c r="AN14" s="80">
        <v>0</v>
      </c>
      <c r="AO14" s="80">
        <v>0</v>
      </c>
      <c r="AP14" s="69">
        <v>0</v>
      </c>
      <c r="AQ14" s="69">
        <v>0</v>
      </c>
      <c r="AR14" s="80">
        <v>0</v>
      </c>
      <c r="AS14" s="80">
        <v>0</v>
      </c>
      <c r="AT14" s="69">
        <v>0</v>
      </c>
      <c r="AU14" s="69">
        <v>0</v>
      </c>
      <c r="AV14" s="80">
        <v>0</v>
      </c>
      <c r="AW14" s="80">
        <v>0</v>
      </c>
      <c r="AX14" s="69">
        <v>0</v>
      </c>
      <c r="AY14" s="69">
        <v>0</v>
      </c>
      <c r="AZ14" s="80">
        <v>0</v>
      </c>
      <c r="BA14" s="80">
        <v>0</v>
      </c>
      <c r="BB14" s="69">
        <v>0</v>
      </c>
      <c r="BC14" s="69">
        <v>0</v>
      </c>
      <c r="BD14" s="80">
        <v>0</v>
      </c>
      <c r="BE14" s="80">
        <v>0</v>
      </c>
      <c r="BF14" s="69">
        <v>0</v>
      </c>
      <c r="BG14" s="69">
        <v>0</v>
      </c>
      <c r="BH14" s="80">
        <v>0</v>
      </c>
      <c r="BI14" s="80">
        <v>0</v>
      </c>
      <c r="BJ14" s="69">
        <v>0</v>
      </c>
      <c r="BK14" s="69">
        <v>0</v>
      </c>
      <c r="BL14" s="80">
        <v>0</v>
      </c>
      <c r="BM14" s="80">
        <v>0</v>
      </c>
      <c r="BN14" s="69">
        <v>0</v>
      </c>
      <c r="BO14" s="69">
        <v>0</v>
      </c>
      <c r="BP14" s="80">
        <v>0</v>
      </c>
      <c r="BQ14" s="80">
        <v>0</v>
      </c>
      <c r="BR14" s="69">
        <v>0</v>
      </c>
      <c r="BS14" s="69">
        <v>0</v>
      </c>
      <c r="BT14" s="80">
        <v>0</v>
      </c>
      <c r="BU14" s="80">
        <v>0</v>
      </c>
      <c r="BV14" s="69">
        <v>0</v>
      </c>
      <c r="BW14" s="69">
        <v>0</v>
      </c>
      <c r="BX14" s="80">
        <v>0</v>
      </c>
      <c r="BY14" s="80">
        <v>0</v>
      </c>
      <c r="BZ14" s="69">
        <v>0</v>
      </c>
      <c r="CA14" s="69">
        <v>12</v>
      </c>
      <c r="CB14" s="80">
        <v>0</v>
      </c>
      <c r="CC14" s="80">
        <v>-161853</v>
      </c>
      <c r="CD14" s="69">
        <v>0</v>
      </c>
      <c r="CE14" s="69" t="s">
        <v>319</v>
      </c>
      <c r="CF14" s="69" t="s">
        <v>320</v>
      </c>
      <c r="CG14" s="69" t="s">
        <v>318</v>
      </c>
      <c r="CH14" s="69" t="s">
        <v>318</v>
      </c>
      <c r="CI14" s="69" t="s">
        <v>318</v>
      </c>
      <c r="CJ14" s="68" t="s">
        <v>318</v>
      </c>
      <c r="CK14" s="68">
        <v>45128</v>
      </c>
      <c r="CL14" s="185" t="s">
        <v>466</v>
      </c>
      <c r="CM14" s="67" t="s">
        <v>467</v>
      </c>
      <c r="CN14" s="67" t="s">
        <v>168</v>
      </c>
      <c r="CO14" s="68">
        <v>44988</v>
      </c>
      <c r="CP14" s="185" t="s">
        <v>470</v>
      </c>
      <c r="CQ14" s="67" t="s">
        <v>468</v>
      </c>
      <c r="CR14" s="67" t="s">
        <v>197</v>
      </c>
      <c r="CS14" s="69">
        <v>3928132.77</v>
      </c>
      <c r="CT14" s="69" t="s">
        <v>321</v>
      </c>
      <c r="CU14" s="69" t="s">
        <v>322</v>
      </c>
      <c r="CV14" s="69">
        <v>0</v>
      </c>
      <c r="CW14" s="69">
        <v>21</v>
      </c>
      <c r="CX14" s="69">
        <v>0</v>
      </c>
      <c r="CY14" s="69">
        <v>0</v>
      </c>
      <c r="CZ14" s="69">
        <v>-218421</v>
      </c>
      <c r="DA14" s="69">
        <v>0</v>
      </c>
      <c r="DG14" t="str">
        <f t="shared" si="1"/>
        <v>DO</v>
      </c>
      <c r="DH14">
        <f>COUNTIF(A1:A87,"07DO")</f>
        <v>3</v>
      </c>
      <c r="DI14" t="s">
        <v>162</v>
      </c>
      <c r="DJ14">
        <f t="shared" si="2"/>
        <v>76</v>
      </c>
      <c r="DK14">
        <f t="shared" si="3"/>
        <v>78</v>
      </c>
    </row>
    <row r="15" spans="1:115">
      <c r="A15" t="str">
        <f t="shared" si="0"/>
        <v>01DO</v>
      </c>
      <c r="B15" s="67" t="s">
        <v>129</v>
      </c>
      <c r="C15" s="67" t="s">
        <v>323</v>
      </c>
      <c r="D15" s="67" t="s">
        <v>474</v>
      </c>
      <c r="E15" s="68">
        <v>44609</v>
      </c>
      <c r="F15" s="185" t="s">
        <v>470</v>
      </c>
      <c r="G15" s="67" t="s">
        <v>472</v>
      </c>
      <c r="H15" s="69">
        <v>1</v>
      </c>
      <c r="I15" s="69">
        <v>0</v>
      </c>
      <c r="J15" s="69">
        <v>150</v>
      </c>
      <c r="K15" s="69">
        <v>171</v>
      </c>
      <c r="L15" s="69">
        <v>166</v>
      </c>
      <c r="M15" s="69">
        <v>5</v>
      </c>
      <c r="N15" s="69">
        <v>0</v>
      </c>
      <c r="O15" s="69">
        <v>0</v>
      </c>
      <c r="P15" s="69">
        <v>21</v>
      </c>
      <c r="Q15" s="80">
        <v>0</v>
      </c>
      <c r="R15" s="80">
        <v>722056</v>
      </c>
      <c r="S15" s="80">
        <v>48017</v>
      </c>
      <c r="T15" s="80">
        <v>674039</v>
      </c>
      <c r="U15" s="80">
        <v>722056</v>
      </c>
      <c r="V15" s="80">
        <v>642082</v>
      </c>
      <c r="W15" s="80">
        <v>0</v>
      </c>
      <c r="X15" s="80">
        <v>0</v>
      </c>
      <c r="Y15" s="80">
        <v>0</v>
      </c>
      <c r="Z15" s="80">
        <v>642082</v>
      </c>
      <c r="AA15" s="80">
        <v>642815</v>
      </c>
      <c r="AB15" s="80">
        <v>733</v>
      </c>
      <c r="AC15" s="69">
        <v>0</v>
      </c>
      <c r="AD15" s="69">
        <v>4</v>
      </c>
      <c r="AE15" s="69">
        <v>0</v>
      </c>
      <c r="AF15" s="80">
        <v>0</v>
      </c>
      <c r="AG15" s="80">
        <v>0</v>
      </c>
      <c r="AH15" s="69">
        <v>0</v>
      </c>
      <c r="AI15" s="69">
        <v>0</v>
      </c>
      <c r="AJ15" s="80">
        <v>0</v>
      </c>
      <c r="AK15" s="80">
        <v>0</v>
      </c>
      <c r="AL15" s="69">
        <v>0</v>
      </c>
      <c r="AM15" s="69">
        <v>0</v>
      </c>
      <c r="AN15" s="80">
        <v>0</v>
      </c>
      <c r="AO15" s="80">
        <v>0</v>
      </c>
      <c r="AP15" s="69">
        <v>0</v>
      </c>
      <c r="AQ15" s="69">
        <v>0</v>
      </c>
      <c r="AR15" s="80">
        <v>0</v>
      </c>
      <c r="AS15" s="80">
        <v>0</v>
      </c>
      <c r="AT15" s="69">
        <v>0</v>
      </c>
      <c r="AU15" s="69">
        <v>0</v>
      </c>
      <c r="AV15" s="80">
        <v>0</v>
      </c>
      <c r="AW15" s="80">
        <v>0</v>
      </c>
      <c r="AX15" s="69">
        <v>0</v>
      </c>
      <c r="AY15" s="69">
        <v>0</v>
      </c>
      <c r="AZ15" s="80">
        <v>0</v>
      </c>
      <c r="BA15" s="80">
        <v>0</v>
      </c>
      <c r="BB15" s="69">
        <v>0</v>
      </c>
      <c r="BC15" s="69">
        <v>0</v>
      </c>
      <c r="BD15" s="80">
        <v>0</v>
      </c>
      <c r="BE15" s="80">
        <v>0</v>
      </c>
      <c r="BF15" s="69">
        <v>0</v>
      </c>
      <c r="BG15" s="69">
        <v>0</v>
      </c>
      <c r="BH15" s="80">
        <v>0</v>
      </c>
      <c r="BI15" s="80">
        <v>0</v>
      </c>
      <c r="BJ15" s="69">
        <v>0</v>
      </c>
      <c r="BK15" s="69">
        <v>0</v>
      </c>
      <c r="BL15" s="80">
        <v>0</v>
      </c>
      <c r="BM15" s="80">
        <v>0</v>
      </c>
      <c r="BN15" s="69">
        <v>0</v>
      </c>
      <c r="BO15" s="69">
        <v>0</v>
      </c>
      <c r="BP15" s="80">
        <v>0</v>
      </c>
      <c r="BQ15" s="80">
        <v>0</v>
      </c>
      <c r="BR15" s="69">
        <v>0</v>
      </c>
      <c r="BS15" s="69">
        <v>0</v>
      </c>
      <c r="BT15" s="80">
        <v>0</v>
      </c>
      <c r="BU15" s="80">
        <v>0</v>
      </c>
      <c r="BV15" s="69">
        <v>0</v>
      </c>
      <c r="BW15" s="69">
        <v>0</v>
      </c>
      <c r="BX15" s="80">
        <v>0</v>
      </c>
      <c r="BY15" s="80">
        <v>0</v>
      </c>
      <c r="BZ15" s="69">
        <v>0</v>
      </c>
      <c r="CA15" s="69">
        <v>0</v>
      </c>
      <c r="CB15" s="80">
        <v>0</v>
      </c>
      <c r="CC15" s="80">
        <v>0</v>
      </c>
      <c r="CD15" s="69">
        <v>0</v>
      </c>
      <c r="CE15" s="69" t="s">
        <v>324</v>
      </c>
      <c r="CF15" s="69" t="s">
        <v>325</v>
      </c>
      <c r="CG15" s="69" t="s">
        <v>318</v>
      </c>
      <c r="CH15" s="69" t="s">
        <v>318</v>
      </c>
      <c r="CI15" s="69" t="s">
        <v>318</v>
      </c>
      <c r="CJ15" s="68" t="s">
        <v>318</v>
      </c>
      <c r="CK15" s="68">
        <v>45113</v>
      </c>
      <c r="CL15" s="185" t="s">
        <v>466</v>
      </c>
      <c r="CM15" s="67" t="s">
        <v>467</v>
      </c>
      <c r="CN15" s="67" t="s">
        <v>168</v>
      </c>
      <c r="CO15" s="68">
        <v>45002</v>
      </c>
      <c r="CP15" s="185" t="s">
        <v>470</v>
      </c>
      <c r="CQ15" s="67" t="s">
        <v>468</v>
      </c>
      <c r="CR15" s="67" t="s">
        <v>197</v>
      </c>
      <c r="CS15" s="69">
        <v>1070560.76</v>
      </c>
      <c r="CT15" s="69" t="s">
        <v>326</v>
      </c>
      <c r="CU15" s="69" t="s">
        <v>327</v>
      </c>
      <c r="CV15" s="69">
        <v>0</v>
      </c>
      <c r="CW15" s="69">
        <v>17</v>
      </c>
      <c r="CX15" s="69">
        <v>0</v>
      </c>
      <c r="CY15" s="69">
        <v>0</v>
      </c>
      <c r="CZ15" s="69">
        <v>0</v>
      </c>
      <c r="DA15" s="69">
        <v>0</v>
      </c>
      <c r="DG15" t="str">
        <f t="shared" si="1"/>
        <v>DO</v>
      </c>
      <c r="DH15">
        <f>COUNTIF(A1:A87,"08CO")</f>
        <v>0</v>
      </c>
      <c r="DI15" t="s">
        <v>163</v>
      </c>
      <c r="DJ15">
        <f t="shared" si="2"/>
        <v>79</v>
      </c>
      <c r="DK15">
        <f t="shared" si="3"/>
        <v>78</v>
      </c>
    </row>
    <row r="16" spans="1:115">
      <c r="A16" t="str">
        <f t="shared" si="0"/>
        <v>01DO</v>
      </c>
      <c r="B16" s="67" t="s">
        <v>129</v>
      </c>
      <c r="C16" s="67" t="s">
        <v>171</v>
      </c>
      <c r="D16" s="67" t="s">
        <v>172</v>
      </c>
      <c r="E16" s="68">
        <v>44819</v>
      </c>
      <c r="F16" s="185" t="s">
        <v>466</v>
      </c>
      <c r="G16" s="67" t="s">
        <v>468</v>
      </c>
      <c r="H16" s="69">
        <v>1</v>
      </c>
      <c r="I16" s="69">
        <v>3</v>
      </c>
      <c r="J16" s="69">
        <v>75</v>
      </c>
      <c r="K16" s="69">
        <v>75</v>
      </c>
      <c r="L16" s="69">
        <v>72</v>
      </c>
      <c r="M16" s="69">
        <v>3</v>
      </c>
      <c r="N16" s="69">
        <v>0</v>
      </c>
      <c r="O16" s="69">
        <v>0</v>
      </c>
      <c r="P16" s="69">
        <v>0</v>
      </c>
      <c r="Q16" s="80">
        <v>0</v>
      </c>
      <c r="R16" s="80">
        <v>289419</v>
      </c>
      <c r="S16" s="80">
        <v>14419</v>
      </c>
      <c r="T16" s="80">
        <v>275000</v>
      </c>
      <c r="U16" s="80">
        <v>311381</v>
      </c>
      <c r="V16" s="80">
        <v>315649</v>
      </c>
      <c r="W16" s="80">
        <v>0</v>
      </c>
      <c r="X16" s="80">
        <v>0</v>
      </c>
      <c r="Y16" s="80">
        <v>0</v>
      </c>
      <c r="Z16" s="80">
        <v>315649</v>
      </c>
      <c r="AA16" s="80">
        <v>315649</v>
      </c>
      <c r="AB16" s="80">
        <v>0</v>
      </c>
      <c r="AC16" s="69">
        <v>21962</v>
      </c>
      <c r="AD16" s="69">
        <v>0</v>
      </c>
      <c r="AE16" s="69">
        <v>0</v>
      </c>
      <c r="AF16" s="80">
        <v>0</v>
      </c>
      <c r="AG16" s="80">
        <v>6636</v>
      </c>
      <c r="AH16" s="69">
        <v>0</v>
      </c>
      <c r="AI16" s="69">
        <v>0</v>
      </c>
      <c r="AJ16" s="80">
        <v>0</v>
      </c>
      <c r="AK16" s="80">
        <v>21962</v>
      </c>
      <c r="AL16" s="69">
        <v>0</v>
      </c>
      <c r="AM16" s="69">
        <v>0</v>
      </c>
      <c r="AN16" s="80">
        <v>0</v>
      </c>
      <c r="AO16" s="80">
        <v>0</v>
      </c>
      <c r="AP16" s="69">
        <v>0</v>
      </c>
      <c r="AQ16" s="69">
        <v>0</v>
      </c>
      <c r="AR16" s="80">
        <v>0</v>
      </c>
      <c r="AS16" s="80">
        <v>0</v>
      </c>
      <c r="AT16" s="69">
        <v>0</v>
      </c>
      <c r="AU16" s="69">
        <v>0</v>
      </c>
      <c r="AV16" s="80">
        <v>0</v>
      </c>
      <c r="AW16" s="80">
        <v>0</v>
      </c>
      <c r="AX16" s="69">
        <v>0</v>
      </c>
      <c r="AY16" s="69">
        <v>0</v>
      </c>
      <c r="AZ16" s="80">
        <v>0</v>
      </c>
      <c r="BA16" s="80">
        <v>0</v>
      </c>
      <c r="BB16" s="69">
        <v>0</v>
      </c>
      <c r="BC16" s="69">
        <v>0</v>
      </c>
      <c r="BD16" s="80">
        <v>0</v>
      </c>
      <c r="BE16" s="80">
        <v>0</v>
      </c>
      <c r="BF16" s="69">
        <v>0</v>
      </c>
      <c r="BG16" s="69">
        <v>0</v>
      </c>
      <c r="BH16" s="80">
        <v>0</v>
      </c>
      <c r="BI16" s="80">
        <v>0</v>
      </c>
      <c r="BJ16" s="69">
        <v>0</v>
      </c>
      <c r="BK16" s="69">
        <v>0</v>
      </c>
      <c r="BL16" s="80">
        <v>0</v>
      </c>
      <c r="BM16" s="80">
        <v>0</v>
      </c>
      <c r="BN16" s="69">
        <v>0</v>
      </c>
      <c r="BO16" s="69">
        <v>0</v>
      </c>
      <c r="BP16" s="80">
        <v>0</v>
      </c>
      <c r="BQ16" s="80">
        <v>0</v>
      </c>
      <c r="BR16" s="69">
        <v>0</v>
      </c>
      <c r="BS16" s="69">
        <v>0</v>
      </c>
      <c r="BT16" s="80">
        <v>0</v>
      </c>
      <c r="BU16" s="80">
        <v>0</v>
      </c>
      <c r="BV16" s="69">
        <v>0</v>
      </c>
      <c r="BW16" s="69">
        <v>0</v>
      </c>
      <c r="BX16" s="80">
        <v>0</v>
      </c>
      <c r="BY16" s="80">
        <v>0</v>
      </c>
      <c r="BZ16" s="69">
        <v>0</v>
      </c>
      <c r="CA16" s="69">
        <v>0</v>
      </c>
      <c r="CB16" s="80">
        <v>0</v>
      </c>
      <c r="CC16" s="80">
        <v>28598</v>
      </c>
      <c r="CD16" s="69">
        <v>0</v>
      </c>
      <c r="CE16" s="69" t="s">
        <v>328</v>
      </c>
      <c r="CF16" s="69" t="s">
        <v>329</v>
      </c>
      <c r="CG16" s="69" t="s">
        <v>318</v>
      </c>
      <c r="CH16" s="69" t="s">
        <v>318</v>
      </c>
      <c r="CI16" s="69" t="s">
        <v>318</v>
      </c>
      <c r="CJ16" s="68" t="s">
        <v>318</v>
      </c>
      <c r="CK16" s="68">
        <v>45147</v>
      </c>
      <c r="CL16" s="185" t="s">
        <v>466</v>
      </c>
      <c r="CM16" s="67" t="s">
        <v>467</v>
      </c>
      <c r="CN16" s="67" t="s">
        <v>168</v>
      </c>
      <c r="CO16" s="68">
        <v>45014</v>
      </c>
      <c r="CP16" s="185" t="s">
        <v>470</v>
      </c>
      <c r="CQ16" s="67" t="s">
        <v>468</v>
      </c>
      <c r="CR16" s="67" t="s">
        <v>198</v>
      </c>
      <c r="CS16" s="69">
        <v>331704.75</v>
      </c>
      <c r="CT16" s="69"/>
      <c r="CU16" s="69"/>
      <c r="CV16" s="69">
        <v>0</v>
      </c>
      <c r="CW16" s="69">
        <v>0</v>
      </c>
      <c r="CX16" s="69">
        <v>0</v>
      </c>
      <c r="CY16" s="69">
        <v>0</v>
      </c>
      <c r="CZ16" s="69">
        <v>0</v>
      </c>
      <c r="DA16" s="69">
        <v>0</v>
      </c>
      <c r="DG16" t="str">
        <f t="shared" si="1"/>
        <v>DO</v>
      </c>
      <c r="DH16">
        <f>COUNTIF(A1:A87,"08DO")</f>
        <v>9</v>
      </c>
      <c r="DI16" t="s">
        <v>164</v>
      </c>
      <c r="DJ16">
        <f t="shared" si="2"/>
        <v>79</v>
      </c>
      <c r="DK16">
        <f t="shared" si="3"/>
        <v>87</v>
      </c>
    </row>
    <row r="17" spans="1:113">
      <c r="A17" t="str">
        <f t="shared" si="0"/>
        <v>02CO</v>
      </c>
      <c r="B17" s="67" t="s">
        <v>0</v>
      </c>
      <c r="C17" s="67" t="s">
        <v>193</v>
      </c>
      <c r="D17" s="67" t="s">
        <v>194</v>
      </c>
      <c r="E17" s="68">
        <v>43243</v>
      </c>
      <c r="F17" s="185" t="s">
        <v>464</v>
      </c>
      <c r="G17" s="67" t="s">
        <v>475</v>
      </c>
      <c r="H17" s="69">
        <v>1</v>
      </c>
      <c r="I17" s="69">
        <v>2</v>
      </c>
      <c r="J17" s="69">
        <v>550</v>
      </c>
      <c r="K17" s="69">
        <v>719</v>
      </c>
      <c r="L17" s="69">
        <v>968</v>
      </c>
      <c r="M17" s="69">
        <v>-249</v>
      </c>
      <c r="N17" s="69">
        <v>249</v>
      </c>
      <c r="O17" s="69">
        <v>0</v>
      </c>
      <c r="P17" s="69">
        <v>169</v>
      </c>
      <c r="Q17" s="80">
        <v>0</v>
      </c>
      <c r="R17" s="80">
        <v>11717625</v>
      </c>
      <c r="S17" s="80">
        <v>120</v>
      </c>
      <c r="T17" s="80">
        <v>11717505</v>
      </c>
      <c r="U17" s="80">
        <v>11666748</v>
      </c>
      <c r="V17" s="80">
        <v>11573612</v>
      </c>
      <c r="W17" s="80">
        <v>0</v>
      </c>
      <c r="X17" s="80">
        <v>0</v>
      </c>
      <c r="Y17" s="80">
        <v>0</v>
      </c>
      <c r="Z17" s="80">
        <v>11573612</v>
      </c>
      <c r="AA17" s="80">
        <v>10334162</v>
      </c>
      <c r="AB17" s="80">
        <v>-1239450</v>
      </c>
      <c r="AC17" s="69">
        <v>-50877</v>
      </c>
      <c r="AD17" s="69">
        <v>123</v>
      </c>
      <c r="AE17" s="69">
        <v>0</v>
      </c>
      <c r="AF17" s="80">
        <v>0</v>
      </c>
      <c r="AG17" s="80">
        <v>18000</v>
      </c>
      <c r="AH17" s="69">
        <v>0</v>
      </c>
      <c r="AI17" s="69">
        <v>0</v>
      </c>
      <c r="AJ17" s="80">
        <v>0</v>
      </c>
      <c r="AK17" s="80">
        <v>0</v>
      </c>
      <c r="AL17" s="69">
        <v>0</v>
      </c>
      <c r="AM17" s="69">
        <v>0</v>
      </c>
      <c r="AN17" s="80">
        <v>0</v>
      </c>
      <c r="AO17" s="80">
        <v>0</v>
      </c>
      <c r="AP17" s="69">
        <v>0</v>
      </c>
      <c r="AQ17" s="69">
        <v>0</v>
      </c>
      <c r="AR17" s="80">
        <v>0</v>
      </c>
      <c r="AS17" s="80">
        <v>0</v>
      </c>
      <c r="AT17" s="69">
        <v>0</v>
      </c>
      <c r="AU17" s="69">
        <v>0</v>
      </c>
      <c r="AV17" s="80">
        <v>0</v>
      </c>
      <c r="AW17" s="80">
        <v>0</v>
      </c>
      <c r="AX17" s="69">
        <v>0</v>
      </c>
      <c r="AY17" s="69">
        <v>0</v>
      </c>
      <c r="AZ17" s="80">
        <v>0</v>
      </c>
      <c r="BA17" s="80">
        <v>0</v>
      </c>
      <c r="BB17" s="69">
        <v>0</v>
      </c>
      <c r="BC17" s="69">
        <v>0</v>
      </c>
      <c r="BD17" s="80">
        <v>0</v>
      </c>
      <c r="BE17" s="80">
        <v>0</v>
      </c>
      <c r="BF17" s="69">
        <v>0</v>
      </c>
      <c r="BG17" s="69">
        <v>0</v>
      </c>
      <c r="BH17" s="80">
        <v>0</v>
      </c>
      <c r="BI17" s="80">
        <v>0</v>
      </c>
      <c r="BJ17" s="69">
        <v>0</v>
      </c>
      <c r="BK17" s="69">
        <v>0</v>
      </c>
      <c r="BL17" s="80">
        <v>0</v>
      </c>
      <c r="BM17" s="80">
        <v>0</v>
      </c>
      <c r="BN17" s="69">
        <v>0</v>
      </c>
      <c r="BO17" s="69">
        <v>0</v>
      </c>
      <c r="BP17" s="80">
        <v>0</v>
      </c>
      <c r="BQ17" s="80">
        <v>0</v>
      </c>
      <c r="BR17" s="69">
        <v>0</v>
      </c>
      <c r="BS17" s="69">
        <v>0</v>
      </c>
      <c r="BT17" s="80">
        <v>0</v>
      </c>
      <c r="BU17" s="80">
        <v>0</v>
      </c>
      <c r="BV17" s="69">
        <v>0</v>
      </c>
      <c r="BW17" s="69">
        <v>0</v>
      </c>
      <c r="BX17" s="80">
        <v>0</v>
      </c>
      <c r="BY17" s="80">
        <v>0</v>
      </c>
      <c r="BZ17" s="69">
        <v>0</v>
      </c>
      <c r="CA17" s="69">
        <v>0</v>
      </c>
      <c r="CB17" s="80">
        <v>0</v>
      </c>
      <c r="CC17" s="80">
        <v>-50877</v>
      </c>
      <c r="CD17" s="69">
        <v>0</v>
      </c>
      <c r="CE17" s="69" t="s">
        <v>351</v>
      </c>
      <c r="CF17" s="69" t="s">
        <v>352</v>
      </c>
      <c r="CG17" s="69" t="s">
        <v>318</v>
      </c>
      <c r="CH17" s="69" t="s">
        <v>318</v>
      </c>
      <c r="CI17" s="69" t="s">
        <v>318</v>
      </c>
      <c r="CJ17" s="68" t="s">
        <v>318</v>
      </c>
      <c r="CK17" s="68">
        <v>45154</v>
      </c>
      <c r="CL17" s="185" t="s">
        <v>466</v>
      </c>
      <c r="CM17" s="67" t="s">
        <v>467</v>
      </c>
      <c r="CN17" s="67" t="s">
        <v>168</v>
      </c>
      <c r="CO17" s="68">
        <v>44319</v>
      </c>
      <c r="CP17" s="185" t="s">
        <v>464</v>
      </c>
      <c r="CQ17" s="67" t="s">
        <v>469</v>
      </c>
      <c r="CR17" s="67" t="s">
        <v>476</v>
      </c>
      <c r="CS17" s="69">
        <v>12539660.43</v>
      </c>
      <c r="CT17" s="69"/>
      <c r="CU17" s="69"/>
      <c r="CV17" s="69">
        <v>0</v>
      </c>
      <c r="CW17" s="69">
        <v>46</v>
      </c>
      <c r="CX17" s="69">
        <v>0</v>
      </c>
      <c r="CY17" s="69">
        <v>0</v>
      </c>
      <c r="CZ17" s="69">
        <v>-68877</v>
      </c>
      <c r="DA17" s="69">
        <v>0</v>
      </c>
      <c r="DG17" t="str">
        <f t="shared" si="1"/>
        <v>CO</v>
      </c>
    </row>
    <row r="18" spans="1:113">
      <c r="A18" t="str">
        <f t="shared" si="0"/>
        <v>02CO</v>
      </c>
      <c r="B18" s="67" t="s">
        <v>0</v>
      </c>
      <c r="C18" s="67" t="s">
        <v>195</v>
      </c>
      <c r="D18" s="67" t="s">
        <v>196</v>
      </c>
      <c r="E18" s="68">
        <v>43439</v>
      </c>
      <c r="F18" s="185" t="s">
        <v>471</v>
      </c>
      <c r="G18" s="67" t="s">
        <v>477</v>
      </c>
      <c r="H18" s="69">
        <v>1</v>
      </c>
      <c r="I18" s="69">
        <v>5</v>
      </c>
      <c r="J18" s="69">
        <v>300</v>
      </c>
      <c r="K18" s="69">
        <v>737</v>
      </c>
      <c r="L18" s="69">
        <v>737</v>
      </c>
      <c r="M18" s="69">
        <v>0</v>
      </c>
      <c r="N18" s="69">
        <v>0</v>
      </c>
      <c r="O18" s="69">
        <v>0</v>
      </c>
      <c r="P18" s="69">
        <v>181</v>
      </c>
      <c r="Q18" s="80">
        <v>256</v>
      </c>
      <c r="R18" s="80">
        <v>7294444</v>
      </c>
      <c r="S18" s="80">
        <v>68754</v>
      </c>
      <c r="T18" s="80">
        <v>7225690</v>
      </c>
      <c r="U18" s="80">
        <v>7636147</v>
      </c>
      <c r="V18" s="80">
        <v>7798283</v>
      </c>
      <c r="W18" s="80">
        <v>0</v>
      </c>
      <c r="X18" s="80">
        <v>0</v>
      </c>
      <c r="Y18" s="80">
        <v>0</v>
      </c>
      <c r="Z18" s="80">
        <v>7798283</v>
      </c>
      <c r="AA18" s="80">
        <v>7754246</v>
      </c>
      <c r="AB18" s="80">
        <v>-44037</v>
      </c>
      <c r="AC18" s="69">
        <v>341703</v>
      </c>
      <c r="AD18" s="69">
        <v>85</v>
      </c>
      <c r="AE18" s="69">
        <v>0</v>
      </c>
      <c r="AF18" s="80">
        <v>27</v>
      </c>
      <c r="AG18" s="80">
        <v>92502</v>
      </c>
      <c r="AH18" s="69">
        <v>0</v>
      </c>
      <c r="AI18" s="69">
        <v>0</v>
      </c>
      <c r="AJ18" s="80">
        <v>229</v>
      </c>
      <c r="AK18" s="80">
        <v>220039</v>
      </c>
      <c r="AL18" s="69">
        <v>17548</v>
      </c>
      <c r="AM18" s="69">
        <v>0</v>
      </c>
      <c r="AN18" s="80">
        <v>0</v>
      </c>
      <c r="AO18" s="80">
        <v>0</v>
      </c>
      <c r="AP18" s="69">
        <v>0</v>
      </c>
      <c r="AQ18" s="69">
        <v>0</v>
      </c>
      <c r="AR18" s="80">
        <v>0</v>
      </c>
      <c r="AS18" s="80">
        <v>0</v>
      </c>
      <c r="AT18" s="69">
        <v>0</v>
      </c>
      <c r="AU18" s="69">
        <v>0</v>
      </c>
      <c r="AV18" s="80">
        <v>0</v>
      </c>
      <c r="AW18" s="80">
        <v>0</v>
      </c>
      <c r="AX18" s="69">
        <v>0</v>
      </c>
      <c r="AY18" s="69">
        <v>0</v>
      </c>
      <c r="AZ18" s="80">
        <v>0</v>
      </c>
      <c r="BA18" s="80">
        <v>4989</v>
      </c>
      <c r="BB18" s="69">
        <v>0</v>
      </c>
      <c r="BC18" s="69">
        <v>0</v>
      </c>
      <c r="BD18" s="80">
        <v>0</v>
      </c>
      <c r="BE18" s="80">
        <v>6525</v>
      </c>
      <c r="BF18" s="69">
        <v>0</v>
      </c>
      <c r="BG18" s="69">
        <v>0</v>
      </c>
      <c r="BH18" s="80">
        <v>0</v>
      </c>
      <c r="BI18" s="80">
        <v>0</v>
      </c>
      <c r="BJ18" s="69">
        <v>0</v>
      </c>
      <c r="BK18" s="69">
        <v>0</v>
      </c>
      <c r="BL18" s="80">
        <v>0</v>
      </c>
      <c r="BM18" s="80">
        <v>0</v>
      </c>
      <c r="BN18" s="69">
        <v>0</v>
      </c>
      <c r="BO18" s="69">
        <v>0</v>
      </c>
      <c r="BP18" s="80">
        <v>0</v>
      </c>
      <c r="BQ18" s="80">
        <v>0</v>
      </c>
      <c r="BR18" s="69">
        <v>0</v>
      </c>
      <c r="BS18" s="69">
        <v>0</v>
      </c>
      <c r="BT18" s="80">
        <v>0</v>
      </c>
      <c r="BU18" s="80">
        <v>6050</v>
      </c>
      <c r="BV18" s="69">
        <v>6050</v>
      </c>
      <c r="BW18" s="69">
        <v>0</v>
      </c>
      <c r="BX18" s="80">
        <v>0</v>
      </c>
      <c r="BY18" s="80">
        <v>0</v>
      </c>
      <c r="BZ18" s="69">
        <v>0</v>
      </c>
      <c r="CA18" s="69">
        <v>0</v>
      </c>
      <c r="CB18" s="80">
        <v>256</v>
      </c>
      <c r="CC18" s="80">
        <v>330105</v>
      </c>
      <c r="CD18" s="69">
        <v>23598</v>
      </c>
      <c r="CE18" s="69" t="s">
        <v>353</v>
      </c>
      <c r="CF18" s="69" t="s">
        <v>354</v>
      </c>
      <c r="CG18" s="69" t="s">
        <v>318</v>
      </c>
      <c r="CH18" s="69" t="s">
        <v>318</v>
      </c>
      <c r="CI18" s="69" t="s">
        <v>318</v>
      </c>
      <c r="CJ18" s="68" t="s">
        <v>318</v>
      </c>
      <c r="CK18" s="68">
        <v>45156</v>
      </c>
      <c r="CL18" s="185" t="s">
        <v>466</v>
      </c>
      <c r="CM18" s="67" t="s">
        <v>467</v>
      </c>
      <c r="CN18" s="67" t="s">
        <v>168</v>
      </c>
      <c r="CO18" s="68">
        <v>44364</v>
      </c>
      <c r="CP18" s="185" t="s">
        <v>464</v>
      </c>
      <c r="CQ18" s="67" t="s">
        <v>469</v>
      </c>
      <c r="CR18" s="67" t="s">
        <v>478</v>
      </c>
      <c r="CS18" s="69">
        <v>7079691.7800000003</v>
      </c>
      <c r="CT18" s="69"/>
      <c r="CU18" s="69"/>
      <c r="CV18" s="69">
        <v>244</v>
      </c>
      <c r="CW18" s="69">
        <v>96</v>
      </c>
      <c r="CX18" s="69">
        <v>0</v>
      </c>
      <c r="CY18" s="69">
        <v>0</v>
      </c>
      <c r="CZ18" s="69">
        <v>0</v>
      </c>
      <c r="DA18" s="69">
        <v>0</v>
      </c>
      <c r="DG18" t="str">
        <f t="shared" si="1"/>
        <v>CO</v>
      </c>
    </row>
    <row r="19" spans="1:113">
      <c r="A19" t="str">
        <f t="shared" si="0"/>
        <v>02CO</v>
      </c>
      <c r="B19" s="67" t="s">
        <v>0</v>
      </c>
      <c r="C19" s="67" t="s">
        <v>200</v>
      </c>
      <c r="D19" s="67" t="s">
        <v>201</v>
      </c>
      <c r="E19" s="68">
        <v>43733</v>
      </c>
      <c r="F19" s="185" t="s">
        <v>466</v>
      </c>
      <c r="G19" s="67" t="s">
        <v>465</v>
      </c>
      <c r="H19" s="69">
        <v>3</v>
      </c>
      <c r="I19" s="69">
        <v>10</v>
      </c>
      <c r="J19" s="69">
        <v>600</v>
      </c>
      <c r="K19" s="69">
        <v>1149</v>
      </c>
      <c r="L19" s="69">
        <v>1149</v>
      </c>
      <c r="M19" s="69">
        <v>0</v>
      </c>
      <c r="N19" s="69">
        <v>0</v>
      </c>
      <c r="O19" s="69">
        <v>0</v>
      </c>
      <c r="P19" s="69">
        <v>265</v>
      </c>
      <c r="Q19" s="80">
        <v>284</v>
      </c>
      <c r="R19" s="80">
        <v>11950705</v>
      </c>
      <c r="S19" s="80">
        <v>126323</v>
      </c>
      <c r="T19" s="80">
        <v>11824382</v>
      </c>
      <c r="U19" s="80">
        <v>12606239</v>
      </c>
      <c r="V19" s="80">
        <v>12535468</v>
      </c>
      <c r="W19" s="80">
        <v>0</v>
      </c>
      <c r="X19" s="80">
        <v>0</v>
      </c>
      <c r="Y19" s="80">
        <v>0</v>
      </c>
      <c r="Z19" s="80">
        <v>12535468</v>
      </c>
      <c r="AA19" s="80">
        <v>12707911</v>
      </c>
      <c r="AB19" s="80">
        <v>309266</v>
      </c>
      <c r="AC19" s="69">
        <v>655533</v>
      </c>
      <c r="AD19" s="69">
        <v>237</v>
      </c>
      <c r="AE19" s="69">
        <v>0</v>
      </c>
      <c r="AF19" s="80">
        <v>39</v>
      </c>
      <c r="AG19" s="80">
        <v>488108</v>
      </c>
      <c r="AH19" s="69">
        <v>0</v>
      </c>
      <c r="AI19" s="69">
        <v>0</v>
      </c>
      <c r="AJ19" s="80">
        <v>59</v>
      </c>
      <c r="AK19" s="80">
        <v>227908</v>
      </c>
      <c r="AL19" s="69">
        <v>0</v>
      </c>
      <c r="AM19" s="69">
        <v>0</v>
      </c>
      <c r="AN19" s="80">
        <v>0</v>
      </c>
      <c r="AO19" s="80">
        <v>0</v>
      </c>
      <c r="AP19" s="69">
        <v>0</v>
      </c>
      <c r="AQ19" s="69">
        <v>0</v>
      </c>
      <c r="AR19" s="80">
        <v>0</v>
      </c>
      <c r="AS19" s="80">
        <v>0</v>
      </c>
      <c r="AT19" s="69">
        <v>0</v>
      </c>
      <c r="AU19" s="69">
        <v>0</v>
      </c>
      <c r="AV19" s="80">
        <v>0</v>
      </c>
      <c r="AW19" s="80">
        <v>0</v>
      </c>
      <c r="AX19" s="69">
        <v>0</v>
      </c>
      <c r="AY19" s="69">
        <v>0</v>
      </c>
      <c r="AZ19" s="80">
        <v>0</v>
      </c>
      <c r="BA19" s="80">
        <v>0</v>
      </c>
      <c r="BB19" s="69">
        <v>0</v>
      </c>
      <c r="BC19" s="69">
        <v>0</v>
      </c>
      <c r="BD19" s="80">
        <v>0</v>
      </c>
      <c r="BE19" s="80">
        <v>5974</v>
      </c>
      <c r="BF19" s="69">
        <v>0</v>
      </c>
      <c r="BG19" s="69">
        <v>0</v>
      </c>
      <c r="BH19" s="80">
        <v>0</v>
      </c>
      <c r="BI19" s="80">
        <v>0</v>
      </c>
      <c r="BJ19" s="69">
        <v>0</v>
      </c>
      <c r="BK19" s="69">
        <v>0</v>
      </c>
      <c r="BL19" s="80">
        <v>0</v>
      </c>
      <c r="BM19" s="80">
        <v>0</v>
      </c>
      <c r="BN19" s="69">
        <v>0</v>
      </c>
      <c r="BO19" s="69">
        <v>0</v>
      </c>
      <c r="BP19" s="80">
        <v>0</v>
      </c>
      <c r="BQ19" s="80">
        <v>0</v>
      </c>
      <c r="BR19" s="69">
        <v>0</v>
      </c>
      <c r="BS19" s="69">
        <v>0</v>
      </c>
      <c r="BT19" s="80">
        <v>27</v>
      </c>
      <c r="BU19" s="80">
        <v>0</v>
      </c>
      <c r="BV19" s="69">
        <v>0</v>
      </c>
      <c r="BW19" s="69">
        <v>0</v>
      </c>
      <c r="BX19" s="80">
        <v>0</v>
      </c>
      <c r="BY19" s="80">
        <v>0</v>
      </c>
      <c r="BZ19" s="69">
        <v>0</v>
      </c>
      <c r="CA19" s="69">
        <v>0</v>
      </c>
      <c r="CB19" s="80">
        <v>125</v>
      </c>
      <c r="CC19" s="80">
        <v>721990</v>
      </c>
      <c r="CD19" s="69">
        <v>0</v>
      </c>
      <c r="CE19" s="69" t="s">
        <v>355</v>
      </c>
      <c r="CF19" s="69" t="s">
        <v>356</v>
      </c>
      <c r="CG19" s="69" t="s">
        <v>318</v>
      </c>
      <c r="CH19" s="69" t="s">
        <v>318</v>
      </c>
      <c r="CI19" s="69" t="s">
        <v>318</v>
      </c>
      <c r="CJ19" s="68" t="s">
        <v>318</v>
      </c>
      <c r="CK19" s="68">
        <v>45197</v>
      </c>
      <c r="CL19" s="185" t="s">
        <v>466</v>
      </c>
      <c r="CM19" s="67" t="s">
        <v>467</v>
      </c>
      <c r="CN19" s="67" t="s">
        <v>168</v>
      </c>
      <c r="CO19" s="68">
        <v>44984</v>
      </c>
      <c r="CP19" s="185" t="s">
        <v>470</v>
      </c>
      <c r="CQ19" s="67" t="s">
        <v>468</v>
      </c>
      <c r="CR19" s="67" t="s">
        <v>309</v>
      </c>
      <c r="CS19" s="69">
        <v>11844644.470000001</v>
      </c>
      <c r="CT19" s="69"/>
      <c r="CU19" s="69"/>
      <c r="CV19" s="69">
        <v>166</v>
      </c>
      <c r="CW19" s="69">
        <v>108</v>
      </c>
      <c r="CX19" s="69">
        <v>0</v>
      </c>
      <c r="CY19" s="69">
        <v>0</v>
      </c>
      <c r="CZ19" s="69">
        <v>0</v>
      </c>
      <c r="DA19" s="69">
        <v>0</v>
      </c>
      <c r="DG19" t="str">
        <f t="shared" si="1"/>
        <v>CO</v>
      </c>
      <c r="DI19">
        <v>0</v>
      </c>
    </row>
    <row r="20" spans="1:113">
      <c r="A20" t="str">
        <f t="shared" si="0"/>
        <v>02CO</v>
      </c>
      <c r="B20" s="67" t="s">
        <v>0</v>
      </c>
      <c r="C20" s="67" t="s">
        <v>281</v>
      </c>
      <c r="D20" s="67" t="s">
        <v>282</v>
      </c>
      <c r="E20" s="68">
        <v>44244</v>
      </c>
      <c r="F20" s="185" t="s">
        <v>470</v>
      </c>
      <c r="G20" s="67" t="s">
        <v>469</v>
      </c>
      <c r="H20" s="69">
        <v>1</v>
      </c>
      <c r="I20" s="69">
        <v>0</v>
      </c>
      <c r="J20" s="69">
        <v>180</v>
      </c>
      <c r="K20" s="69">
        <v>523</v>
      </c>
      <c r="L20" s="69">
        <v>523</v>
      </c>
      <c r="M20" s="69">
        <v>0</v>
      </c>
      <c r="N20" s="69">
        <v>0</v>
      </c>
      <c r="O20" s="69">
        <v>0</v>
      </c>
      <c r="P20" s="69">
        <v>29</v>
      </c>
      <c r="Q20" s="80">
        <v>314</v>
      </c>
      <c r="R20" s="80">
        <v>1262262</v>
      </c>
      <c r="S20" s="80">
        <v>50000</v>
      </c>
      <c r="T20" s="80">
        <v>1212262</v>
      </c>
      <c r="U20" s="80">
        <v>1262262</v>
      </c>
      <c r="V20" s="80">
        <v>1249368</v>
      </c>
      <c r="W20" s="80">
        <v>0</v>
      </c>
      <c r="X20" s="80">
        <v>0</v>
      </c>
      <c r="Y20" s="80">
        <v>0</v>
      </c>
      <c r="Z20" s="80">
        <v>1249368</v>
      </c>
      <c r="AA20" s="80">
        <v>1249498</v>
      </c>
      <c r="AB20" s="80">
        <v>130</v>
      </c>
      <c r="AC20" s="69">
        <v>0</v>
      </c>
      <c r="AD20" s="69">
        <v>103</v>
      </c>
      <c r="AE20" s="69">
        <v>0</v>
      </c>
      <c r="AF20" s="80">
        <v>216</v>
      </c>
      <c r="AG20" s="80">
        <v>0</v>
      </c>
      <c r="AH20" s="69">
        <v>0</v>
      </c>
      <c r="AI20" s="69">
        <v>0</v>
      </c>
      <c r="AJ20" s="80">
        <v>0</v>
      </c>
      <c r="AK20" s="80">
        <v>0</v>
      </c>
      <c r="AL20" s="69">
        <v>0</v>
      </c>
      <c r="AM20" s="69">
        <v>0</v>
      </c>
      <c r="AN20" s="80">
        <v>0</v>
      </c>
      <c r="AO20" s="80">
        <v>0</v>
      </c>
      <c r="AP20" s="69">
        <v>0</v>
      </c>
      <c r="AQ20" s="69">
        <v>0</v>
      </c>
      <c r="AR20" s="80">
        <v>0</v>
      </c>
      <c r="AS20" s="80">
        <v>0</v>
      </c>
      <c r="AT20" s="69">
        <v>0</v>
      </c>
      <c r="AU20" s="69">
        <v>0</v>
      </c>
      <c r="AV20" s="80">
        <v>0</v>
      </c>
      <c r="AW20" s="80">
        <v>0</v>
      </c>
      <c r="AX20" s="69">
        <v>0</v>
      </c>
      <c r="AY20" s="69">
        <v>0</v>
      </c>
      <c r="AZ20" s="80">
        <v>0</v>
      </c>
      <c r="BA20" s="80">
        <v>0</v>
      </c>
      <c r="BB20" s="69">
        <v>0</v>
      </c>
      <c r="BC20" s="69">
        <v>0</v>
      </c>
      <c r="BD20" s="80">
        <v>0</v>
      </c>
      <c r="BE20" s="80">
        <v>0</v>
      </c>
      <c r="BF20" s="69">
        <v>0</v>
      </c>
      <c r="BG20" s="69">
        <v>0</v>
      </c>
      <c r="BH20" s="80">
        <v>0</v>
      </c>
      <c r="BI20" s="80">
        <v>0</v>
      </c>
      <c r="BJ20" s="69">
        <v>0</v>
      </c>
      <c r="BK20" s="69">
        <v>0</v>
      </c>
      <c r="BL20" s="80">
        <v>0</v>
      </c>
      <c r="BM20" s="80">
        <v>0</v>
      </c>
      <c r="BN20" s="69">
        <v>0</v>
      </c>
      <c r="BO20" s="69">
        <v>0</v>
      </c>
      <c r="BP20" s="80">
        <v>0</v>
      </c>
      <c r="BQ20" s="80">
        <v>0</v>
      </c>
      <c r="BR20" s="69">
        <v>0</v>
      </c>
      <c r="BS20" s="69">
        <v>0</v>
      </c>
      <c r="BT20" s="80">
        <v>0</v>
      </c>
      <c r="BU20" s="80">
        <v>0</v>
      </c>
      <c r="BV20" s="69">
        <v>0</v>
      </c>
      <c r="BW20" s="69">
        <v>0</v>
      </c>
      <c r="BX20" s="80">
        <v>0</v>
      </c>
      <c r="BY20" s="80">
        <v>0</v>
      </c>
      <c r="BZ20" s="69">
        <v>0</v>
      </c>
      <c r="CA20" s="69">
        <v>0</v>
      </c>
      <c r="CB20" s="80">
        <v>216</v>
      </c>
      <c r="CC20" s="80">
        <v>0</v>
      </c>
      <c r="CD20" s="69">
        <v>0</v>
      </c>
      <c r="CE20" s="69" t="s">
        <v>342</v>
      </c>
      <c r="CF20" s="69" t="s">
        <v>343</v>
      </c>
      <c r="CG20" s="69" t="s">
        <v>318</v>
      </c>
      <c r="CH20" s="69" t="s">
        <v>318</v>
      </c>
      <c r="CI20" s="69" t="s">
        <v>318</v>
      </c>
      <c r="CJ20" s="68" t="s">
        <v>318</v>
      </c>
      <c r="CK20" s="68">
        <v>45156</v>
      </c>
      <c r="CL20" s="185" t="s">
        <v>466</v>
      </c>
      <c r="CM20" s="67" t="s">
        <v>467</v>
      </c>
      <c r="CN20" s="67" t="s">
        <v>168</v>
      </c>
      <c r="CO20" s="68">
        <v>44918</v>
      </c>
      <c r="CP20" s="185" t="s">
        <v>471</v>
      </c>
      <c r="CQ20" s="67" t="s">
        <v>468</v>
      </c>
      <c r="CR20" s="67" t="s">
        <v>309</v>
      </c>
      <c r="CS20" s="69">
        <v>1338362.8899999999</v>
      </c>
      <c r="CT20" s="69"/>
      <c r="CU20" s="69"/>
      <c r="CV20" s="69">
        <v>314</v>
      </c>
      <c r="CW20" s="69">
        <v>24</v>
      </c>
      <c r="CX20" s="69">
        <v>0</v>
      </c>
      <c r="CY20" s="69">
        <v>0</v>
      </c>
      <c r="CZ20" s="69">
        <v>0</v>
      </c>
      <c r="DA20" s="69">
        <v>0</v>
      </c>
      <c r="DG20" t="str">
        <f t="shared" si="1"/>
        <v>CO</v>
      </c>
    </row>
    <row r="21" spans="1:113">
      <c r="A21" t="str">
        <f t="shared" si="0"/>
        <v>02CO</v>
      </c>
      <c r="B21" s="67" t="s">
        <v>0</v>
      </c>
      <c r="C21" s="67" t="s">
        <v>202</v>
      </c>
      <c r="D21" s="67" t="s">
        <v>203</v>
      </c>
      <c r="E21" s="68">
        <v>44342</v>
      </c>
      <c r="F21" s="185" t="s">
        <v>464</v>
      </c>
      <c r="G21" s="67" t="s">
        <v>469</v>
      </c>
      <c r="H21" s="69">
        <v>2</v>
      </c>
      <c r="I21" s="69">
        <v>3</v>
      </c>
      <c r="J21" s="69">
        <v>325</v>
      </c>
      <c r="K21" s="69">
        <v>487</v>
      </c>
      <c r="L21" s="69">
        <v>487</v>
      </c>
      <c r="M21" s="69">
        <v>0</v>
      </c>
      <c r="N21" s="69">
        <v>0</v>
      </c>
      <c r="O21" s="69">
        <v>0</v>
      </c>
      <c r="P21" s="69">
        <v>162</v>
      </c>
      <c r="Q21" s="80">
        <v>0</v>
      </c>
      <c r="R21" s="80">
        <v>4633748</v>
      </c>
      <c r="S21" s="80">
        <v>75000</v>
      </c>
      <c r="T21" s="80">
        <v>4558748</v>
      </c>
      <c r="U21" s="80">
        <v>3852057</v>
      </c>
      <c r="V21" s="80">
        <v>3929376</v>
      </c>
      <c r="W21" s="80">
        <v>0</v>
      </c>
      <c r="X21" s="80">
        <v>0</v>
      </c>
      <c r="Y21" s="80">
        <v>0</v>
      </c>
      <c r="Z21" s="80">
        <v>3929376</v>
      </c>
      <c r="AA21" s="80">
        <v>4154909</v>
      </c>
      <c r="AB21" s="80">
        <v>225533</v>
      </c>
      <c r="AC21" s="69">
        <v>-781691</v>
      </c>
      <c r="AD21" s="69">
        <v>40</v>
      </c>
      <c r="AE21" s="69">
        <v>30</v>
      </c>
      <c r="AF21" s="80">
        <v>0</v>
      </c>
      <c r="AG21" s="80">
        <v>-739805</v>
      </c>
      <c r="AH21" s="69">
        <v>0</v>
      </c>
      <c r="AI21" s="69">
        <v>0</v>
      </c>
      <c r="AJ21" s="80">
        <v>0</v>
      </c>
      <c r="AK21" s="80">
        <v>7067</v>
      </c>
      <c r="AL21" s="69">
        <v>0</v>
      </c>
      <c r="AM21" s="69">
        <v>0</v>
      </c>
      <c r="AN21" s="80">
        <v>0</v>
      </c>
      <c r="AO21" s="80">
        <v>0</v>
      </c>
      <c r="AP21" s="69">
        <v>0</v>
      </c>
      <c r="AQ21" s="69">
        <v>0</v>
      </c>
      <c r="AR21" s="80">
        <v>0</v>
      </c>
      <c r="AS21" s="80">
        <v>0</v>
      </c>
      <c r="AT21" s="69">
        <v>0</v>
      </c>
      <c r="AU21" s="69">
        <v>0</v>
      </c>
      <c r="AV21" s="80">
        <v>0</v>
      </c>
      <c r="AW21" s="80">
        <v>0</v>
      </c>
      <c r="AX21" s="69">
        <v>0</v>
      </c>
      <c r="AY21" s="69">
        <v>0</v>
      </c>
      <c r="AZ21" s="80">
        <v>0</v>
      </c>
      <c r="BA21" s="80">
        <v>0</v>
      </c>
      <c r="BB21" s="69">
        <v>0</v>
      </c>
      <c r="BC21" s="69">
        <v>0</v>
      </c>
      <c r="BD21" s="80">
        <v>0</v>
      </c>
      <c r="BE21" s="80">
        <v>0</v>
      </c>
      <c r="BF21" s="69">
        <v>0</v>
      </c>
      <c r="BG21" s="69">
        <v>0</v>
      </c>
      <c r="BH21" s="80">
        <v>0</v>
      </c>
      <c r="BI21" s="80">
        <v>0</v>
      </c>
      <c r="BJ21" s="69">
        <v>0</v>
      </c>
      <c r="BK21" s="69">
        <v>0</v>
      </c>
      <c r="BL21" s="80">
        <v>0</v>
      </c>
      <c r="BM21" s="80">
        <v>0</v>
      </c>
      <c r="BN21" s="69">
        <v>0</v>
      </c>
      <c r="BO21" s="69">
        <v>0</v>
      </c>
      <c r="BP21" s="80">
        <v>0</v>
      </c>
      <c r="BQ21" s="80">
        <v>0</v>
      </c>
      <c r="BR21" s="69">
        <v>0</v>
      </c>
      <c r="BS21" s="69">
        <v>0</v>
      </c>
      <c r="BT21" s="80">
        <v>0</v>
      </c>
      <c r="BU21" s="80">
        <v>0</v>
      </c>
      <c r="BV21" s="69">
        <v>0</v>
      </c>
      <c r="BW21" s="69">
        <v>0</v>
      </c>
      <c r="BX21" s="80">
        <v>0</v>
      </c>
      <c r="BY21" s="80">
        <v>0</v>
      </c>
      <c r="BZ21" s="69">
        <v>0</v>
      </c>
      <c r="CA21" s="69">
        <v>30</v>
      </c>
      <c r="CB21" s="80">
        <v>0</v>
      </c>
      <c r="CC21" s="80">
        <v>-732738</v>
      </c>
      <c r="CD21" s="69">
        <v>0</v>
      </c>
      <c r="CE21" s="69" t="s">
        <v>357</v>
      </c>
      <c r="CF21" s="69" t="s">
        <v>358</v>
      </c>
      <c r="CG21" s="69" t="s">
        <v>318</v>
      </c>
      <c r="CH21" s="69" t="s">
        <v>318</v>
      </c>
      <c r="CI21" s="69" t="s">
        <v>318</v>
      </c>
      <c r="CJ21" s="68" t="s">
        <v>318</v>
      </c>
      <c r="CK21" s="68">
        <v>45125</v>
      </c>
      <c r="CL21" s="185" t="s">
        <v>466</v>
      </c>
      <c r="CM21" s="67" t="s">
        <v>467</v>
      </c>
      <c r="CN21" s="67" t="s">
        <v>168</v>
      </c>
      <c r="CO21" s="68">
        <v>44932</v>
      </c>
      <c r="CP21" s="185" t="s">
        <v>470</v>
      </c>
      <c r="CQ21" s="67" t="s">
        <v>468</v>
      </c>
      <c r="CR21" s="67" t="s">
        <v>309</v>
      </c>
      <c r="CS21" s="69">
        <v>4540382.58</v>
      </c>
      <c r="CT21" s="69"/>
      <c r="CU21" s="69"/>
      <c r="CV21" s="69">
        <v>0</v>
      </c>
      <c r="CW21" s="69">
        <v>42</v>
      </c>
      <c r="CX21" s="69">
        <v>0</v>
      </c>
      <c r="CY21" s="69">
        <v>0</v>
      </c>
      <c r="CZ21" s="69">
        <v>0</v>
      </c>
      <c r="DA21" s="69">
        <v>0</v>
      </c>
      <c r="DG21" t="str">
        <f t="shared" si="1"/>
        <v>CO</v>
      </c>
    </row>
    <row r="22" spans="1:113">
      <c r="A22" t="str">
        <f t="shared" si="0"/>
        <v>02CO</v>
      </c>
      <c r="B22" s="67" t="s">
        <v>0</v>
      </c>
      <c r="C22" s="67" t="s">
        <v>204</v>
      </c>
      <c r="D22" s="67" t="s">
        <v>205</v>
      </c>
      <c r="E22" s="68">
        <v>44356</v>
      </c>
      <c r="F22" s="185" t="s">
        <v>464</v>
      </c>
      <c r="G22" s="67" t="s">
        <v>469</v>
      </c>
      <c r="H22" s="69">
        <v>3</v>
      </c>
      <c r="I22" s="69">
        <v>2</v>
      </c>
      <c r="J22" s="69">
        <v>350</v>
      </c>
      <c r="K22" s="69">
        <v>501</v>
      </c>
      <c r="L22" s="69">
        <v>501</v>
      </c>
      <c r="M22" s="69">
        <v>0</v>
      </c>
      <c r="N22" s="69">
        <v>0</v>
      </c>
      <c r="O22" s="69">
        <v>0</v>
      </c>
      <c r="P22" s="69">
        <v>109</v>
      </c>
      <c r="Q22" s="80">
        <v>42</v>
      </c>
      <c r="R22" s="80">
        <v>6155492</v>
      </c>
      <c r="S22" s="80">
        <v>64024</v>
      </c>
      <c r="T22" s="80">
        <v>6091468</v>
      </c>
      <c r="U22" s="80">
        <v>6241492</v>
      </c>
      <c r="V22" s="80">
        <v>6261727</v>
      </c>
      <c r="W22" s="80">
        <v>0</v>
      </c>
      <c r="X22" s="80">
        <v>0</v>
      </c>
      <c r="Y22" s="80">
        <v>0</v>
      </c>
      <c r="Z22" s="80">
        <v>6261727</v>
      </c>
      <c r="AA22" s="80">
        <v>6665942</v>
      </c>
      <c r="AB22" s="80">
        <v>404215</v>
      </c>
      <c r="AC22" s="69">
        <v>86000</v>
      </c>
      <c r="AD22" s="69">
        <v>72</v>
      </c>
      <c r="AE22" s="69">
        <v>0</v>
      </c>
      <c r="AF22" s="80">
        <v>42</v>
      </c>
      <c r="AG22" s="80">
        <v>61451</v>
      </c>
      <c r="AH22" s="69">
        <v>0</v>
      </c>
      <c r="AI22" s="69">
        <v>0</v>
      </c>
      <c r="AJ22" s="80">
        <v>0</v>
      </c>
      <c r="AK22" s="80">
        <v>59384</v>
      </c>
      <c r="AL22" s="69">
        <v>0</v>
      </c>
      <c r="AM22" s="69">
        <v>0</v>
      </c>
      <c r="AN22" s="80">
        <v>0</v>
      </c>
      <c r="AO22" s="80">
        <v>0</v>
      </c>
      <c r="AP22" s="69">
        <v>0</v>
      </c>
      <c r="AQ22" s="69">
        <v>0</v>
      </c>
      <c r="AR22" s="80">
        <v>0</v>
      </c>
      <c r="AS22" s="80">
        <v>0</v>
      </c>
      <c r="AT22" s="69">
        <v>0</v>
      </c>
      <c r="AU22" s="69">
        <v>0</v>
      </c>
      <c r="AV22" s="80">
        <v>0</v>
      </c>
      <c r="AW22" s="80">
        <v>0</v>
      </c>
      <c r="AX22" s="69">
        <v>0</v>
      </c>
      <c r="AY22" s="69">
        <v>0</v>
      </c>
      <c r="AZ22" s="80">
        <v>0</v>
      </c>
      <c r="BA22" s="80">
        <v>0</v>
      </c>
      <c r="BB22" s="69">
        <v>0</v>
      </c>
      <c r="BC22" s="69">
        <v>0</v>
      </c>
      <c r="BD22" s="80">
        <v>0</v>
      </c>
      <c r="BE22" s="80">
        <v>0</v>
      </c>
      <c r="BF22" s="69">
        <v>0</v>
      </c>
      <c r="BG22" s="69">
        <v>0</v>
      </c>
      <c r="BH22" s="80">
        <v>0</v>
      </c>
      <c r="BI22" s="80">
        <v>0</v>
      </c>
      <c r="BJ22" s="69">
        <v>0</v>
      </c>
      <c r="BK22" s="69">
        <v>0</v>
      </c>
      <c r="BL22" s="80">
        <v>0</v>
      </c>
      <c r="BM22" s="80">
        <v>0</v>
      </c>
      <c r="BN22" s="69">
        <v>0</v>
      </c>
      <c r="BO22" s="69">
        <v>0</v>
      </c>
      <c r="BP22" s="80">
        <v>0</v>
      </c>
      <c r="BQ22" s="80">
        <v>0</v>
      </c>
      <c r="BR22" s="69">
        <v>0</v>
      </c>
      <c r="BS22" s="69">
        <v>0</v>
      </c>
      <c r="BT22" s="80">
        <v>0</v>
      </c>
      <c r="BU22" s="80">
        <v>0</v>
      </c>
      <c r="BV22" s="69">
        <v>0</v>
      </c>
      <c r="BW22" s="69">
        <v>0</v>
      </c>
      <c r="BX22" s="80">
        <v>0</v>
      </c>
      <c r="BY22" s="80">
        <v>0</v>
      </c>
      <c r="BZ22" s="69">
        <v>0</v>
      </c>
      <c r="CA22" s="69">
        <v>0</v>
      </c>
      <c r="CB22" s="80">
        <v>42</v>
      </c>
      <c r="CC22" s="80">
        <v>120835</v>
      </c>
      <c r="CD22" s="69">
        <v>0</v>
      </c>
      <c r="CE22" s="69" t="s">
        <v>351</v>
      </c>
      <c r="CF22" s="69" t="s">
        <v>352</v>
      </c>
      <c r="CG22" s="69" t="s">
        <v>318</v>
      </c>
      <c r="CH22" s="69" t="s">
        <v>318</v>
      </c>
      <c r="CI22" s="69" t="s">
        <v>318</v>
      </c>
      <c r="CJ22" s="68" t="s">
        <v>318</v>
      </c>
      <c r="CK22" s="68">
        <v>45176</v>
      </c>
      <c r="CL22" s="185" t="s">
        <v>466</v>
      </c>
      <c r="CM22" s="67" t="s">
        <v>467</v>
      </c>
      <c r="CN22" s="67" t="s">
        <v>168</v>
      </c>
      <c r="CO22" s="68">
        <v>44946</v>
      </c>
      <c r="CP22" s="185" t="s">
        <v>470</v>
      </c>
      <c r="CQ22" s="67" t="s">
        <v>468</v>
      </c>
      <c r="CR22" s="67" t="s">
        <v>476</v>
      </c>
      <c r="CS22" s="69">
        <v>7776561.6100000003</v>
      </c>
      <c r="CT22" s="69"/>
      <c r="CU22" s="69"/>
      <c r="CV22" s="69">
        <v>42</v>
      </c>
      <c r="CW22" s="69">
        <v>37</v>
      </c>
      <c r="CX22" s="69">
        <v>0</v>
      </c>
      <c r="CY22" s="69">
        <v>0</v>
      </c>
      <c r="CZ22" s="69">
        <v>0</v>
      </c>
      <c r="DA22" s="69">
        <v>0</v>
      </c>
      <c r="DG22" t="str">
        <f t="shared" si="1"/>
        <v>CO</v>
      </c>
    </row>
    <row r="23" spans="1:113">
      <c r="A23" t="str">
        <f t="shared" si="0"/>
        <v>02CO</v>
      </c>
      <c r="B23" s="67" t="s">
        <v>0</v>
      </c>
      <c r="C23" s="67" t="s">
        <v>206</v>
      </c>
      <c r="D23" s="67" t="s">
        <v>207</v>
      </c>
      <c r="E23" s="68">
        <v>44468</v>
      </c>
      <c r="F23" s="185" t="s">
        <v>466</v>
      </c>
      <c r="G23" s="67" t="s">
        <v>472</v>
      </c>
      <c r="H23" s="69">
        <v>1</v>
      </c>
      <c r="I23" s="69">
        <v>1</v>
      </c>
      <c r="J23" s="69">
        <v>150</v>
      </c>
      <c r="K23" s="69">
        <v>289</v>
      </c>
      <c r="L23" s="69">
        <v>271</v>
      </c>
      <c r="M23" s="69">
        <v>18</v>
      </c>
      <c r="N23" s="69">
        <v>0</v>
      </c>
      <c r="O23" s="69">
        <v>0</v>
      </c>
      <c r="P23" s="69">
        <v>118</v>
      </c>
      <c r="Q23" s="80">
        <v>21</v>
      </c>
      <c r="R23" s="80">
        <v>4876894</v>
      </c>
      <c r="S23" s="80">
        <v>52518</v>
      </c>
      <c r="T23" s="80">
        <v>4824376</v>
      </c>
      <c r="U23" s="80">
        <v>4984966</v>
      </c>
      <c r="V23" s="80">
        <v>5022406</v>
      </c>
      <c r="W23" s="80">
        <v>0</v>
      </c>
      <c r="X23" s="80">
        <v>0</v>
      </c>
      <c r="Y23" s="80">
        <v>0</v>
      </c>
      <c r="Z23" s="80">
        <v>5022406</v>
      </c>
      <c r="AA23" s="80">
        <v>5415141</v>
      </c>
      <c r="AB23" s="80">
        <v>392735</v>
      </c>
      <c r="AC23" s="69">
        <v>108073</v>
      </c>
      <c r="AD23" s="69">
        <v>77</v>
      </c>
      <c r="AE23" s="69">
        <v>0</v>
      </c>
      <c r="AF23" s="80">
        <v>21</v>
      </c>
      <c r="AG23" s="80">
        <v>125561</v>
      </c>
      <c r="AH23" s="69">
        <v>0</v>
      </c>
      <c r="AI23" s="69">
        <v>0</v>
      </c>
      <c r="AJ23" s="80">
        <v>0</v>
      </c>
      <c r="AK23" s="80">
        <v>0</v>
      </c>
      <c r="AL23" s="69">
        <v>0</v>
      </c>
      <c r="AM23" s="69">
        <v>0</v>
      </c>
      <c r="AN23" s="80">
        <v>0</v>
      </c>
      <c r="AO23" s="80">
        <v>0</v>
      </c>
      <c r="AP23" s="69">
        <v>0</v>
      </c>
      <c r="AQ23" s="69">
        <v>0</v>
      </c>
      <c r="AR23" s="80">
        <v>0</v>
      </c>
      <c r="AS23" s="80">
        <v>0</v>
      </c>
      <c r="AT23" s="69">
        <v>0</v>
      </c>
      <c r="AU23" s="69">
        <v>0</v>
      </c>
      <c r="AV23" s="80">
        <v>0</v>
      </c>
      <c r="AW23" s="80">
        <v>0</v>
      </c>
      <c r="AX23" s="69">
        <v>0</v>
      </c>
      <c r="AY23" s="69">
        <v>0</v>
      </c>
      <c r="AZ23" s="80">
        <v>0</v>
      </c>
      <c r="BA23" s="80">
        <v>0</v>
      </c>
      <c r="BB23" s="69">
        <v>0</v>
      </c>
      <c r="BC23" s="69">
        <v>0</v>
      </c>
      <c r="BD23" s="80">
        <v>0</v>
      </c>
      <c r="BE23" s="80">
        <v>0</v>
      </c>
      <c r="BF23" s="69">
        <v>0</v>
      </c>
      <c r="BG23" s="69">
        <v>0</v>
      </c>
      <c r="BH23" s="80">
        <v>0</v>
      </c>
      <c r="BI23" s="80">
        <v>0</v>
      </c>
      <c r="BJ23" s="69">
        <v>0</v>
      </c>
      <c r="BK23" s="69">
        <v>0</v>
      </c>
      <c r="BL23" s="80">
        <v>0</v>
      </c>
      <c r="BM23" s="80">
        <v>0</v>
      </c>
      <c r="BN23" s="69">
        <v>0</v>
      </c>
      <c r="BO23" s="69">
        <v>0</v>
      </c>
      <c r="BP23" s="80">
        <v>0</v>
      </c>
      <c r="BQ23" s="80">
        <v>0</v>
      </c>
      <c r="BR23" s="69">
        <v>0</v>
      </c>
      <c r="BS23" s="69">
        <v>0</v>
      </c>
      <c r="BT23" s="80">
        <v>0</v>
      </c>
      <c r="BU23" s="80">
        <v>0</v>
      </c>
      <c r="BV23" s="69">
        <v>0</v>
      </c>
      <c r="BW23" s="69">
        <v>31</v>
      </c>
      <c r="BX23" s="80">
        <v>0</v>
      </c>
      <c r="BY23" s="80">
        <v>0</v>
      </c>
      <c r="BZ23" s="69">
        <v>0</v>
      </c>
      <c r="CA23" s="69">
        <v>31</v>
      </c>
      <c r="CB23" s="80">
        <v>21</v>
      </c>
      <c r="CC23" s="80">
        <v>125561</v>
      </c>
      <c r="CD23" s="69">
        <v>0</v>
      </c>
      <c r="CE23" s="69" t="s">
        <v>316</v>
      </c>
      <c r="CF23" s="69" t="s">
        <v>317</v>
      </c>
      <c r="CG23" s="69" t="s">
        <v>318</v>
      </c>
      <c r="CH23" s="69" t="s">
        <v>318</v>
      </c>
      <c r="CI23" s="69" t="s">
        <v>318</v>
      </c>
      <c r="CJ23" s="68" t="s">
        <v>318</v>
      </c>
      <c r="CK23" s="68">
        <v>45169</v>
      </c>
      <c r="CL23" s="185" t="s">
        <v>466</v>
      </c>
      <c r="CM23" s="67" t="s">
        <v>467</v>
      </c>
      <c r="CN23" s="67" t="s">
        <v>168</v>
      </c>
      <c r="CO23" s="68">
        <v>44847</v>
      </c>
      <c r="CP23" s="185" t="s">
        <v>471</v>
      </c>
      <c r="CQ23" s="67" t="s">
        <v>468</v>
      </c>
      <c r="CR23" s="67" t="s">
        <v>479</v>
      </c>
      <c r="CS23" s="69">
        <v>5483810.9400000004</v>
      </c>
      <c r="CT23" s="69"/>
      <c r="CU23" s="69"/>
      <c r="CV23" s="69">
        <v>6</v>
      </c>
      <c r="CW23" s="69">
        <v>10</v>
      </c>
      <c r="CX23" s="69">
        <v>0</v>
      </c>
      <c r="CY23" s="69">
        <v>0</v>
      </c>
      <c r="CZ23" s="69">
        <v>0</v>
      </c>
      <c r="DA23" s="69">
        <v>0</v>
      </c>
      <c r="DG23" t="str">
        <f t="shared" si="1"/>
        <v>CO</v>
      </c>
    </row>
    <row r="24" spans="1:113">
      <c r="A24" t="str">
        <f t="shared" si="0"/>
        <v>02CO</v>
      </c>
      <c r="B24" s="67" t="s">
        <v>0</v>
      </c>
      <c r="C24" s="67" t="s">
        <v>208</v>
      </c>
      <c r="D24" s="67" t="s">
        <v>209</v>
      </c>
      <c r="E24" s="68">
        <v>44496</v>
      </c>
      <c r="F24" s="185" t="s">
        <v>471</v>
      </c>
      <c r="G24" s="67" t="s">
        <v>472</v>
      </c>
      <c r="H24" s="69">
        <v>1</v>
      </c>
      <c r="I24" s="69">
        <v>2</v>
      </c>
      <c r="J24" s="69">
        <v>250</v>
      </c>
      <c r="K24" s="69">
        <v>455</v>
      </c>
      <c r="L24" s="69">
        <v>453</v>
      </c>
      <c r="M24" s="69">
        <v>2</v>
      </c>
      <c r="N24" s="69">
        <v>0</v>
      </c>
      <c r="O24" s="69">
        <v>0</v>
      </c>
      <c r="P24" s="69">
        <v>190</v>
      </c>
      <c r="Q24" s="80">
        <v>15</v>
      </c>
      <c r="R24" s="80">
        <v>3471681</v>
      </c>
      <c r="S24" s="80">
        <v>50000</v>
      </c>
      <c r="T24" s="80">
        <v>3421681</v>
      </c>
      <c r="U24" s="80">
        <v>3603585</v>
      </c>
      <c r="V24" s="80">
        <v>3475517</v>
      </c>
      <c r="W24" s="80">
        <v>0</v>
      </c>
      <c r="X24" s="80">
        <v>0</v>
      </c>
      <c r="Y24" s="80">
        <v>0</v>
      </c>
      <c r="Z24" s="80">
        <v>3475517</v>
      </c>
      <c r="AA24" s="80">
        <v>3614982</v>
      </c>
      <c r="AB24" s="80">
        <v>141674</v>
      </c>
      <c r="AC24" s="69">
        <v>131904</v>
      </c>
      <c r="AD24" s="69">
        <v>166</v>
      </c>
      <c r="AE24" s="69">
        <v>0</v>
      </c>
      <c r="AF24" s="80">
        <v>0</v>
      </c>
      <c r="AG24" s="80">
        <v>14150</v>
      </c>
      <c r="AH24" s="69">
        <v>0</v>
      </c>
      <c r="AI24" s="69">
        <v>0</v>
      </c>
      <c r="AJ24" s="80">
        <v>15</v>
      </c>
      <c r="AK24" s="80">
        <v>130039</v>
      </c>
      <c r="AL24" s="69">
        <v>0</v>
      </c>
      <c r="AM24" s="69">
        <v>0</v>
      </c>
      <c r="AN24" s="80">
        <v>0</v>
      </c>
      <c r="AO24" s="80">
        <v>0</v>
      </c>
      <c r="AP24" s="69">
        <v>0</v>
      </c>
      <c r="AQ24" s="69">
        <v>0</v>
      </c>
      <c r="AR24" s="80">
        <v>0</v>
      </c>
      <c r="AS24" s="80">
        <v>0</v>
      </c>
      <c r="AT24" s="69">
        <v>0</v>
      </c>
      <c r="AU24" s="69">
        <v>0</v>
      </c>
      <c r="AV24" s="80">
        <v>0</v>
      </c>
      <c r="AW24" s="80">
        <v>0</v>
      </c>
      <c r="AX24" s="69">
        <v>0</v>
      </c>
      <c r="AY24" s="69">
        <v>0</v>
      </c>
      <c r="AZ24" s="80">
        <v>0</v>
      </c>
      <c r="BA24" s="80">
        <v>0</v>
      </c>
      <c r="BB24" s="69">
        <v>0</v>
      </c>
      <c r="BC24" s="69">
        <v>0</v>
      </c>
      <c r="BD24" s="80">
        <v>0</v>
      </c>
      <c r="BE24" s="80">
        <v>0</v>
      </c>
      <c r="BF24" s="69">
        <v>0</v>
      </c>
      <c r="BG24" s="69">
        <v>0</v>
      </c>
      <c r="BH24" s="80">
        <v>0</v>
      </c>
      <c r="BI24" s="80">
        <v>0</v>
      </c>
      <c r="BJ24" s="69">
        <v>0</v>
      </c>
      <c r="BK24" s="69">
        <v>0</v>
      </c>
      <c r="BL24" s="80">
        <v>0</v>
      </c>
      <c r="BM24" s="80">
        <v>0</v>
      </c>
      <c r="BN24" s="69">
        <v>0</v>
      </c>
      <c r="BO24" s="69">
        <v>0</v>
      </c>
      <c r="BP24" s="80">
        <v>0</v>
      </c>
      <c r="BQ24" s="80">
        <v>0</v>
      </c>
      <c r="BR24" s="69">
        <v>0</v>
      </c>
      <c r="BS24" s="69">
        <v>0</v>
      </c>
      <c r="BT24" s="80">
        <v>0</v>
      </c>
      <c r="BU24" s="80">
        <v>0</v>
      </c>
      <c r="BV24" s="69">
        <v>0</v>
      </c>
      <c r="BW24" s="69">
        <v>60</v>
      </c>
      <c r="BX24" s="80">
        <v>0</v>
      </c>
      <c r="BY24" s="80">
        <v>0</v>
      </c>
      <c r="BZ24" s="69">
        <v>0</v>
      </c>
      <c r="CA24" s="69">
        <v>60</v>
      </c>
      <c r="CB24" s="80">
        <v>15</v>
      </c>
      <c r="CC24" s="80">
        <v>144189</v>
      </c>
      <c r="CD24" s="69">
        <v>0</v>
      </c>
      <c r="CE24" s="69" t="s">
        <v>359</v>
      </c>
      <c r="CF24" s="69" t="s">
        <v>360</v>
      </c>
      <c r="CG24" s="69" t="s">
        <v>318</v>
      </c>
      <c r="CH24" s="69" t="s">
        <v>318</v>
      </c>
      <c r="CI24" s="69" t="s">
        <v>318</v>
      </c>
      <c r="CJ24" s="68" t="s">
        <v>318</v>
      </c>
      <c r="CK24" s="68">
        <v>45156</v>
      </c>
      <c r="CL24" s="185" t="s">
        <v>466</v>
      </c>
      <c r="CM24" s="67" t="s">
        <v>467</v>
      </c>
      <c r="CN24" s="67" t="s">
        <v>168</v>
      </c>
      <c r="CO24" s="68">
        <v>45050</v>
      </c>
      <c r="CP24" s="185" t="s">
        <v>464</v>
      </c>
      <c r="CQ24" s="67" t="s">
        <v>468</v>
      </c>
      <c r="CR24" s="67" t="s">
        <v>479</v>
      </c>
      <c r="CS24" s="69">
        <v>3836185.04</v>
      </c>
      <c r="CT24" s="69"/>
      <c r="CU24" s="69"/>
      <c r="CV24" s="69">
        <v>0</v>
      </c>
      <c r="CW24" s="69">
        <v>24</v>
      </c>
      <c r="CX24" s="69">
        <v>0</v>
      </c>
      <c r="CY24" s="69">
        <v>0</v>
      </c>
      <c r="CZ24" s="69">
        <v>0</v>
      </c>
      <c r="DA24" s="69">
        <v>0</v>
      </c>
      <c r="DG24" t="str">
        <f t="shared" si="1"/>
        <v>CO</v>
      </c>
    </row>
    <row r="25" spans="1:113">
      <c r="A25" t="str">
        <f t="shared" si="0"/>
        <v>02CO</v>
      </c>
      <c r="B25" s="67" t="s">
        <v>0</v>
      </c>
      <c r="C25" s="67" t="s">
        <v>283</v>
      </c>
      <c r="D25" s="67" t="s">
        <v>284</v>
      </c>
      <c r="E25" s="68">
        <v>44538</v>
      </c>
      <c r="F25" s="185" t="s">
        <v>471</v>
      </c>
      <c r="G25" s="67" t="s">
        <v>472</v>
      </c>
      <c r="H25" s="69">
        <v>1</v>
      </c>
      <c r="I25" s="69">
        <v>0</v>
      </c>
      <c r="J25" s="69">
        <v>75</v>
      </c>
      <c r="K25" s="69">
        <v>125</v>
      </c>
      <c r="L25" s="69">
        <v>124</v>
      </c>
      <c r="M25" s="69">
        <v>1</v>
      </c>
      <c r="N25" s="69">
        <v>0</v>
      </c>
      <c r="O25" s="69">
        <v>0</v>
      </c>
      <c r="P25" s="69">
        <v>10</v>
      </c>
      <c r="Q25" s="80">
        <v>40</v>
      </c>
      <c r="R25" s="80">
        <v>698919</v>
      </c>
      <c r="S25" s="80">
        <v>27456</v>
      </c>
      <c r="T25" s="80">
        <v>671464</v>
      </c>
      <c r="U25" s="80">
        <v>698919</v>
      </c>
      <c r="V25" s="80">
        <v>656099</v>
      </c>
      <c r="W25" s="80">
        <v>0</v>
      </c>
      <c r="X25" s="80">
        <v>0</v>
      </c>
      <c r="Y25" s="80">
        <v>0</v>
      </c>
      <c r="Z25" s="80">
        <v>656099</v>
      </c>
      <c r="AA25" s="80">
        <v>656099</v>
      </c>
      <c r="AB25" s="80">
        <v>0</v>
      </c>
      <c r="AC25" s="69">
        <v>0</v>
      </c>
      <c r="AD25" s="69">
        <v>7</v>
      </c>
      <c r="AE25" s="69">
        <v>0</v>
      </c>
      <c r="AF25" s="80">
        <v>0</v>
      </c>
      <c r="AG25" s="80">
        <v>0</v>
      </c>
      <c r="AH25" s="69">
        <v>0</v>
      </c>
      <c r="AI25" s="69">
        <v>0</v>
      </c>
      <c r="AJ25" s="80">
        <v>0</v>
      </c>
      <c r="AK25" s="80">
        <v>0</v>
      </c>
      <c r="AL25" s="69">
        <v>0</v>
      </c>
      <c r="AM25" s="69">
        <v>0</v>
      </c>
      <c r="AN25" s="80">
        <v>0</v>
      </c>
      <c r="AO25" s="80">
        <v>0</v>
      </c>
      <c r="AP25" s="69">
        <v>0</v>
      </c>
      <c r="AQ25" s="69">
        <v>0</v>
      </c>
      <c r="AR25" s="80">
        <v>0</v>
      </c>
      <c r="AS25" s="80">
        <v>0</v>
      </c>
      <c r="AT25" s="69">
        <v>0</v>
      </c>
      <c r="AU25" s="69">
        <v>0</v>
      </c>
      <c r="AV25" s="80">
        <v>0</v>
      </c>
      <c r="AW25" s="80">
        <v>0</v>
      </c>
      <c r="AX25" s="69">
        <v>0</v>
      </c>
      <c r="AY25" s="69">
        <v>0</v>
      </c>
      <c r="AZ25" s="80">
        <v>0</v>
      </c>
      <c r="BA25" s="80">
        <v>0</v>
      </c>
      <c r="BB25" s="69">
        <v>0</v>
      </c>
      <c r="BC25" s="69">
        <v>0</v>
      </c>
      <c r="BD25" s="80">
        <v>0</v>
      </c>
      <c r="BE25" s="80">
        <v>0</v>
      </c>
      <c r="BF25" s="69">
        <v>0</v>
      </c>
      <c r="BG25" s="69">
        <v>0</v>
      </c>
      <c r="BH25" s="80">
        <v>0</v>
      </c>
      <c r="BI25" s="80">
        <v>0</v>
      </c>
      <c r="BJ25" s="69">
        <v>0</v>
      </c>
      <c r="BK25" s="69">
        <v>0</v>
      </c>
      <c r="BL25" s="80">
        <v>0</v>
      </c>
      <c r="BM25" s="80">
        <v>0</v>
      </c>
      <c r="BN25" s="69">
        <v>0</v>
      </c>
      <c r="BO25" s="69">
        <v>0</v>
      </c>
      <c r="BP25" s="80">
        <v>0</v>
      </c>
      <c r="BQ25" s="80">
        <v>0</v>
      </c>
      <c r="BR25" s="69">
        <v>0</v>
      </c>
      <c r="BS25" s="69">
        <v>0</v>
      </c>
      <c r="BT25" s="80">
        <v>0</v>
      </c>
      <c r="BU25" s="80">
        <v>0</v>
      </c>
      <c r="BV25" s="69">
        <v>0</v>
      </c>
      <c r="BW25" s="69">
        <v>0</v>
      </c>
      <c r="BX25" s="80">
        <v>40</v>
      </c>
      <c r="BY25" s="80">
        <v>0</v>
      </c>
      <c r="BZ25" s="69">
        <v>0</v>
      </c>
      <c r="CA25" s="69">
        <v>0</v>
      </c>
      <c r="CB25" s="80">
        <v>40</v>
      </c>
      <c r="CC25" s="80">
        <v>0</v>
      </c>
      <c r="CD25" s="69">
        <v>0</v>
      </c>
      <c r="CE25" s="69" t="s">
        <v>351</v>
      </c>
      <c r="CF25" s="69" t="s">
        <v>352</v>
      </c>
      <c r="CG25" s="69" t="s">
        <v>318</v>
      </c>
      <c r="CH25" s="69" t="s">
        <v>318</v>
      </c>
      <c r="CI25" s="69" t="s">
        <v>318</v>
      </c>
      <c r="CJ25" s="68" t="s">
        <v>318</v>
      </c>
      <c r="CK25" s="68">
        <v>45152</v>
      </c>
      <c r="CL25" s="185" t="s">
        <v>466</v>
      </c>
      <c r="CM25" s="67" t="s">
        <v>467</v>
      </c>
      <c r="CN25" s="67" t="s">
        <v>168</v>
      </c>
      <c r="CO25" s="68">
        <v>44740</v>
      </c>
      <c r="CP25" s="185" t="s">
        <v>464</v>
      </c>
      <c r="CQ25" s="67" t="s">
        <v>472</v>
      </c>
      <c r="CR25" s="67" t="s">
        <v>476</v>
      </c>
      <c r="CS25" s="69">
        <v>629198.54</v>
      </c>
      <c r="CT25" s="69"/>
      <c r="CU25" s="69"/>
      <c r="CV25" s="69">
        <v>40</v>
      </c>
      <c r="CW25" s="69">
        <v>3</v>
      </c>
      <c r="CX25" s="69">
        <v>0</v>
      </c>
      <c r="CY25" s="69">
        <v>0</v>
      </c>
      <c r="CZ25" s="69">
        <v>0</v>
      </c>
      <c r="DA25" s="69">
        <v>0</v>
      </c>
      <c r="DG25" t="str">
        <f t="shared" si="1"/>
        <v>CO</v>
      </c>
    </row>
    <row r="26" spans="1:113">
      <c r="A26" t="str">
        <f t="shared" si="0"/>
        <v>02CO</v>
      </c>
      <c r="B26" s="67" t="s">
        <v>0</v>
      </c>
      <c r="C26" s="67" t="s">
        <v>361</v>
      </c>
      <c r="D26" s="67" t="s">
        <v>480</v>
      </c>
      <c r="E26" s="68">
        <v>44678</v>
      </c>
      <c r="F26" s="185" t="s">
        <v>464</v>
      </c>
      <c r="G26" s="67" t="s">
        <v>472</v>
      </c>
      <c r="H26" s="69">
        <v>1</v>
      </c>
      <c r="I26" s="69">
        <v>0</v>
      </c>
      <c r="J26" s="69">
        <v>220</v>
      </c>
      <c r="K26" s="69">
        <v>264</v>
      </c>
      <c r="L26" s="69">
        <v>264</v>
      </c>
      <c r="M26" s="69">
        <v>0</v>
      </c>
      <c r="N26" s="69">
        <v>0</v>
      </c>
      <c r="O26" s="69">
        <v>0</v>
      </c>
      <c r="P26" s="69">
        <v>44</v>
      </c>
      <c r="Q26" s="80">
        <v>0</v>
      </c>
      <c r="R26" s="80">
        <v>8657266</v>
      </c>
      <c r="S26" s="80">
        <v>87492</v>
      </c>
      <c r="T26" s="80">
        <v>8569774</v>
      </c>
      <c r="U26" s="80">
        <v>8657266</v>
      </c>
      <c r="V26" s="80">
        <v>8107793</v>
      </c>
      <c r="W26" s="80">
        <v>0</v>
      </c>
      <c r="X26" s="80">
        <v>0</v>
      </c>
      <c r="Y26" s="80">
        <v>0</v>
      </c>
      <c r="Z26" s="80">
        <v>8107793</v>
      </c>
      <c r="AA26" s="80">
        <v>8099899</v>
      </c>
      <c r="AB26" s="80">
        <v>-7895</v>
      </c>
      <c r="AC26" s="69">
        <v>0</v>
      </c>
      <c r="AD26" s="69">
        <v>23</v>
      </c>
      <c r="AE26" s="69">
        <v>0</v>
      </c>
      <c r="AF26" s="80">
        <v>0</v>
      </c>
      <c r="AG26" s="80">
        <v>0</v>
      </c>
      <c r="AH26" s="69">
        <v>0</v>
      </c>
      <c r="AI26" s="69">
        <v>0</v>
      </c>
      <c r="AJ26" s="80">
        <v>0</v>
      </c>
      <c r="AK26" s="80">
        <v>0</v>
      </c>
      <c r="AL26" s="69">
        <v>0</v>
      </c>
      <c r="AM26" s="69">
        <v>0</v>
      </c>
      <c r="AN26" s="80">
        <v>0</v>
      </c>
      <c r="AO26" s="80">
        <v>0</v>
      </c>
      <c r="AP26" s="69">
        <v>0</v>
      </c>
      <c r="AQ26" s="69">
        <v>0</v>
      </c>
      <c r="AR26" s="80">
        <v>0</v>
      </c>
      <c r="AS26" s="80">
        <v>0</v>
      </c>
      <c r="AT26" s="69">
        <v>0</v>
      </c>
      <c r="AU26" s="69">
        <v>0</v>
      </c>
      <c r="AV26" s="80">
        <v>0</v>
      </c>
      <c r="AW26" s="80">
        <v>0</v>
      </c>
      <c r="AX26" s="69">
        <v>0</v>
      </c>
      <c r="AY26" s="69">
        <v>0</v>
      </c>
      <c r="AZ26" s="80">
        <v>0</v>
      </c>
      <c r="BA26" s="80">
        <v>0</v>
      </c>
      <c r="BB26" s="69">
        <v>0</v>
      </c>
      <c r="BC26" s="69">
        <v>0</v>
      </c>
      <c r="BD26" s="80">
        <v>0</v>
      </c>
      <c r="BE26" s="80">
        <v>0</v>
      </c>
      <c r="BF26" s="69">
        <v>0</v>
      </c>
      <c r="BG26" s="69">
        <v>0</v>
      </c>
      <c r="BH26" s="80">
        <v>0</v>
      </c>
      <c r="BI26" s="80">
        <v>0</v>
      </c>
      <c r="BJ26" s="69">
        <v>0</v>
      </c>
      <c r="BK26" s="69">
        <v>0</v>
      </c>
      <c r="BL26" s="80">
        <v>0</v>
      </c>
      <c r="BM26" s="80">
        <v>0</v>
      </c>
      <c r="BN26" s="69">
        <v>0</v>
      </c>
      <c r="BO26" s="69">
        <v>0</v>
      </c>
      <c r="BP26" s="80">
        <v>0</v>
      </c>
      <c r="BQ26" s="80">
        <v>0</v>
      </c>
      <c r="BR26" s="69">
        <v>0</v>
      </c>
      <c r="BS26" s="69">
        <v>0</v>
      </c>
      <c r="BT26" s="80">
        <v>0</v>
      </c>
      <c r="BU26" s="80">
        <v>0</v>
      </c>
      <c r="BV26" s="69">
        <v>0</v>
      </c>
      <c r="BW26" s="69">
        <v>0</v>
      </c>
      <c r="BX26" s="80">
        <v>0</v>
      </c>
      <c r="BY26" s="80">
        <v>0</v>
      </c>
      <c r="BZ26" s="69">
        <v>0</v>
      </c>
      <c r="CA26" s="69">
        <v>0</v>
      </c>
      <c r="CB26" s="80">
        <v>0</v>
      </c>
      <c r="CC26" s="80">
        <v>0</v>
      </c>
      <c r="CD26" s="69">
        <v>0</v>
      </c>
      <c r="CE26" s="69" t="s">
        <v>351</v>
      </c>
      <c r="CF26" s="69" t="s">
        <v>352</v>
      </c>
      <c r="CG26" s="69" t="s">
        <v>318</v>
      </c>
      <c r="CH26" s="69" t="s">
        <v>318</v>
      </c>
      <c r="CI26" s="69" t="s">
        <v>318</v>
      </c>
      <c r="CJ26" s="68" t="s">
        <v>318</v>
      </c>
      <c r="CK26" s="68">
        <v>45198</v>
      </c>
      <c r="CL26" s="185" t="s">
        <v>466</v>
      </c>
      <c r="CM26" s="67" t="s">
        <v>467</v>
      </c>
      <c r="CN26" s="67" t="s">
        <v>168</v>
      </c>
      <c r="CO26" s="68">
        <v>45051</v>
      </c>
      <c r="CP26" s="185" t="s">
        <v>464</v>
      </c>
      <c r="CQ26" s="67" t="s">
        <v>468</v>
      </c>
      <c r="CR26" s="67" t="s">
        <v>476</v>
      </c>
      <c r="CS26" s="69">
        <v>10016766.939999999</v>
      </c>
      <c r="CT26" s="69"/>
      <c r="CU26" s="69"/>
      <c r="CV26" s="69">
        <v>0</v>
      </c>
      <c r="CW26" s="69">
        <v>21</v>
      </c>
      <c r="CX26" s="69">
        <v>0</v>
      </c>
      <c r="CY26" s="69">
        <v>0</v>
      </c>
      <c r="CZ26" s="69">
        <v>0</v>
      </c>
      <c r="DA26" s="69">
        <v>0</v>
      </c>
      <c r="DG26" t="str">
        <f t="shared" si="1"/>
        <v>CO</v>
      </c>
    </row>
    <row r="27" spans="1:113">
      <c r="A27" t="str">
        <f t="shared" si="0"/>
        <v>02CO</v>
      </c>
      <c r="B27" s="67" t="s">
        <v>0</v>
      </c>
      <c r="C27" s="67" t="s">
        <v>362</v>
      </c>
      <c r="D27" s="67" t="s">
        <v>481</v>
      </c>
      <c r="E27" s="68">
        <v>44573</v>
      </c>
      <c r="F27" s="185" t="s">
        <v>470</v>
      </c>
      <c r="G27" s="67" t="s">
        <v>472</v>
      </c>
      <c r="H27" s="69">
        <v>1</v>
      </c>
      <c r="I27" s="69">
        <v>0</v>
      </c>
      <c r="J27" s="69">
        <v>210</v>
      </c>
      <c r="K27" s="69">
        <v>235</v>
      </c>
      <c r="L27" s="69">
        <v>235</v>
      </c>
      <c r="M27" s="69">
        <v>0</v>
      </c>
      <c r="N27" s="69">
        <v>0</v>
      </c>
      <c r="O27" s="69">
        <v>0</v>
      </c>
      <c r="P27" s="69">
        <v>25</v>
      </c>
      <c r="Q27" s="80">
        <v>0</v>
      </c>
      <c r="R27" s="80">
        <v>6173212</v>
      </c>
      <c r="S27" s="80">
        <v>71171</v>
      </c>
      <c r="T27" s="80">
        <v>6102041</v>
      </c>
      <c r="U27" s="80">
        <v>6173212</v>
      </c>
      <c r="V27" s="80">
        <v>6149692</v>
      </c>
      <c r="W27" s="80">
        <v>0</v>
      </c>
      <c r="X27" s="80">
        <v>0</v>
      </c>
      <c r="Y27" s="80">
        <v>0</v>
      </c>
      <c r="Z27" s="80">
        <v>6149692</v>
      </c>
      <c r="AA27" s="80">
        <v>6808147</v>
      </c>
      <c r="AB27" s="80">
        <v>658455</v>
      </c>
      <c r="AC27" s="69">
        <v>0</v>
      </c>
      <c r="AD27" s="69">
        <v>17</v>
      </c>
      <c r="AE27" s="69">
        <v>0</v>
      </c>
      <c r="AF27" s="80">
        <v>0</v>
      </c>
      <c r="AG27" s="80">
        <v>0</v>
      </c>
      <c r="AH27" s="69">
        <v>0</v>
      </c>
      <c r="AI27" s="69">
        <v>0</v>
      </c>
      <c r="AJ27" s="80">
        <v>0</v>
      </c>
      <c r="AK27" s="80">
        <v>0</v>
      </c>
      <c r="AL27" s="69">
        <v>0</v>
      </c>
      <c r="AM27" s="69">
        <v>0</v>
      </c>
      <c r="AN27" s="80">
        <v>0</v>
      </c>
      <c r="AO27" s="80">
        <v>0</v>
      </c>
      <c r="AP27" s="69">
        <v>0</v>
      </c>
      <c r="AQ27" s="69">
        <v>0</v>
      </c>
      <c r="AR27" s="80">
        <v>0</v>
      </c>
      <c r="AS27" s="80">
        <v>0</v>
      </c>
      <c r="AT27" s="69">
        <v>0</v>
      </c>
      <c r="AU27" s="69">
        <v>0</v>
      </c>
      <c r="AV27" s="80">
        <v>0</v>
      </c>
      <c r="AW27" s="80">
        <v>0</v>
      </c>
      <c r="AX27" s="69">
        <v>0</v>
      </c>
      <c r="AY27" s="69">
        <v>0</v>
      </c>
      <c r="AZ27" s="80">
        <v>0</v>
      </c>
      <c r="BA27" s="80">
        <v>0</v>
      </c>
      <c r="BB27" s="69">
        <v>0</v>
      </c>
      <c r="BC27" s="69">
        <v>0</v>
      </c>
      <c r="BD27" s="80">
        <v>0</v>
      </c>
      <c r="BE27" s="80">
        <v>0</v>
      </c>
      <c r="BF27" s="69">
        <v>0</v>
      </c>
      <c r="BG27" s="69">
        <v>0</v>
      </c>
      <c r="BH27" s="80">
        <v>0</v>
      </c>
      <c r="BI27" s="80">
        <v>0</v>
      </c>
      <c r="BJ27" s="69">
        <v>0</v>
      </c>
      <c r="BK27" s="69">
        <v>0</v>
      </c>
      <c r="BL27" s="80">
        <v>0</v>
      </c>
      <c r="BM27" s="80">
        <v>0</v>
      </c>
      <c r="BN27" s="69">
        <v>0</v>
      </c>
      <c r="BO27" s="69">
        <v>0</v>
      </c>
      <c r="BP27" s="80">
        <v>0</v>
      </c>
      <c r="BQ27" s="80">
        <v>0</v>
      </c>
      <c r="BR27" s="69">
        <v>0</v>
      </c>
      <c r="BS27" s="69">
        <v>0</v>
      </c>
      <c r="BT27" s="80">
        <v>0</v>
      </c>
      <c r="BU27" s="80">
        <v>0</v>
      </c>
      <c r="BV27" s="69">
        <v>0</v>
      </c>
      <c r="BW27" s="69">
        <v>0</v>
      </c>
      <c r="BX27" s="80">
        <v>0</v>
      </c>
      <c r="BY27" s="80">
        <v>0</v>
      </c>
      <c r="BZ27" s="69">
        <v>0</v>
      </c>
      <c r="CA27" s="69">
        <v>0</v>
      </c>
      <c r="CB27" s="80">
        <v>0</v>
      </c>
      <c r="CC27" s="80">
        <v>0</v>
      </c>
      <c r="CD27" s="69">
        <v>0</v>
      </c>
      <c r="CE27" s="69" t="s">
        <v>351</v>
      </c>
      <c r="CF27" s="69" t="s">
        <v>352</v>
      </c>
      <c r="CG27" s="69" t="s">
        <v>318</v>
      </c>
      <c r="CH27" s="69" t="s">
        <v>318</v>
      </c>
      <c r="CI27" s="69" t="s">
        <v>318</v>
      </c>
      <c r="CJ27" s="68" t="s">
        <v>318</v>
      </c>
      <c r="CK27" s="68">
        <v>45125</v>
      </c>
      <c r="CL27" s="185" t="s">
        <v>466</v>
      </c>
      <c r="CM27" s="67" t="s">
        <v>467</v>
      </c>
      <c r="CN27" s="67" t="s">
        <v>168</v>
      </c>
      <c r="CO27" s="68">
        <v>44888</v>
      </c>
      <c r="CP27" s="185" t="s">
        <v>471</v>
      </c>
      <c r="CQ27" s="67" t="s">
        <v>468</v>
      </c>
      <c r="CR27" s="67" t="s">
        <v>478</v>
      </c>
      <c r="CS27" s="69">
        <v>7484487.7599999998</v>
      </c>
      <c r="CT27" s="69"/>
      <c r="CU27" s="69"/>
      <c r="CV27" s="69">
        <v>0</v>
      </c>
      <c r="CW27" s="69">
        <v>8</v>
      </c>
      <c r="CX27" s="69">
        <v>0</v>
      </c>
      <c r="CY27" s="69">
        <v>0</v>
      </c>
      <c r="CZ27" s="69">
        <v>0</v>
      </c>
      <c r="DA27" s="69">
        <v>0</v>
      </c>
      <c r="DG27" t="str">
        <f t="shared" si="1"/>
        <v>CO</v>
      </c>
    </row>
    <row r="28" spans="1:113">
      <c r="A28" t="str">
        <f t="shared" si="0"/>
        <v>02CO</v>
      </c>
      <c r="B28" s="67" t="s">
        <v>0</v>
      </c>
      <c r="C28" s="67" t="s">
        <v>285</v>
      </c>
      <c r="D28" s="67" t="s">
        <v>286</v>
      </c>
      <c r="E28" s="68">
        <v>44496</v>
      </c>
      <c r="F28" s="185" t="s">
        <v>471</v>
      </c>
      <c r="G28" s="67" t="s">
        <v>472</v>
      </c>
      <c r="H28" s="69">
        <v>1</v>
      </c>
      <c r="I28" s="69">
        <v>0</v>
      </c>
      <c r="J28" s="69">
        <v>180</v>
      </c>
      <c r="K28" s="69">
        <v>262</v>
      </c>
      <c r="L28" s="69">
        <v>260</v>
      </c>
      <c r="M28" s="69">
        <v>2</v>
      </c>
      <c r="N28" s="69">
        <v>0</v>
      </c>
      <c r="O28" s="69">
        <v>0</v>
      </c>
      <c r="P28" s="69">
        <v>55</v>
      </c>
      <c r="Q28" s="80">
        <v>27</v>
      </c>
      <c r="R28" s="80">
        <v>1371850</v>
      </c>
      <c r="S28" s="80">
        <v>50000</v>
      </c>
      <c r="T28" s="80">
        <v>1321850</v>
      </c>
      <c r="U28" s="80">
        <v>1371850</v>
      </c>
      <c r="V28" s="80">
        <v>1320562</v>
      </c>
      <c r="W28" s="80">
        <v>0</v>
      </c>
      <c r="X28" s="80">
        <v>0</v>
      </c>
      <c r="Y28" s="80">
        <v>0</v>
      </c>
      <c r="Z28" s="80">
        <v>1320562</v>
      </c>
      <c r="AA28" s="80">
        <v>1320562</v>
      </c>
      <c r="AB28" s="80">
        <v>0</v>
      </c>
      <c r="AC28" s="69">
        <v>0</v>
      </c>
      <c r="AD28" s="69">
        <v>29</v>
      </c>
      <c r="AE28" s="69">
        <v>0</v>
      </c>
      <c r="AF28" s="80">
        <v>0</v>
      </c>
      <c r="AG28" s="80">
        <v>0</v>
      </c>
      <c r="AH28" s="69">
        <v>0</v>
      </c>
      <c r="AI28" s="69">
        <v>0</v>
      </c>
      <c r="AJ28" s="80">
        <v>0</v>
      </c>
      <c r="AK28" s="80">
        <v>0</v>
      </c>
      <c r="AL28" s="69">
        <v>0</v>
      </c>
      <c r="AM28" s="69">
        <v>0</v>
      </c>
      <c r="AN28" s="80">
        <v>0</v>
      </c>
      <c r="AO28" s="80">
        <v>0</v>
      </c>
      <c r="AP28" s="69">
        <v>0</v>
      </c>
      <c r="AQ28" s="69">
        <v>0</v>
      </c>
      <c r="AR28" s="80">
        <v>0</v>
      </c>
      <c r="AS28" s="80">
        <v>0</v>
      </c>
      <c r="AT28" s="69">
        <v>0</v>
      </c>
      <c r="AU28" s="69">
        <v>0</v>
      </c>
      <c r="AV28" s="80">
        <v>0</v>
      </c>
      <c r="AW28" s="80">
        <v>0</v>
      </c>
      <c r="AX28" s="69">
        <v>0</v>
      </c>
      <c r="AY28" s="69">
        <v>0</v>
      </c>
      <c r="AZ28" s="80">
        <v>0</v>
      </c>
      <c r="BA28" s="80">
        <v>0</v>
      </c>
      <c r="BB28" s="69">
        <v>0</v>
      </c>
      <c r="BC28" s="69">
        <v>0</v>
      </c>
      <c r="BD28" s="80">
        <v>0</v>
      </c>
      <c r="BE28" s="80">
        <v>0</v>
      </c>
      <c r="BF28" s="69">
        <v>0</v>
      </c>
      <c r="BG28" s="69">
        <v>0</v>
      </c>
      <c r="BH28" s="80">
        <v>0</v>
      </c>
      <c r="BI28" s="80">
        <v>0</v>
      </c>
      <c r="BJ28" s="69">
        <v>0</v>
      </c>
      <c r="BK28" s="69">
        <v>0</v>
      </c>
      <c r="BL28" s="80">
        <v>0</v>
      </c>
      <c r="BM28" s="80">
        <v>0</v>
      </c>
      <c r="BN28" s="69">
        <v>0</v>
      </c>
      <c r="BO28" s="69">
        <v>0</v>
      </c>
      <c r="BP28" s="80">
        <v>0</v>
      </c>
      <c r="BQ28" s="80">
        <v>0</v>
      </c>
      <c r="BR28" s="69">
        <v>0</v>
      </c>
      <c r="BS28" s="69">
        <v>0</v>
      </c>
      <c r="BT28" s="80">
        <v>0</v>
      </c>
      <c r="BU28" s="80">
        <v>0</v>
      </c>
      <c r="BV28" s="69">
        <v>0</v>
      </c>
      <c r="BW28" s="69">
        <v>0</v>
      </c>
      <c r="BX28" s="80">
        <v>0</v>
      </c>
      <c r="BY28" s="80">
        <v>0</v>
      </c>
      <c r="BZ28" s="69">
        <v>0</v>
      </c>
      <c r="CA28" s="69">
        <v>0</v>
      </c>
      <c r="CB28" s="80">
        <v>0</v>
      </c>
      <c r="CC28" s="80">
        <v>0</v>
      </c>
      <c r="CD28" s="69">
        <v>0</v>
      </c>
      <c r="CE28" s="69" t="s">
        <v>342</v>
      </c>
      <c r="CF28" s="69" t="s">
        <v>343</v>
      </c>
      <c r="CG28" s="69" t="s">
        <v>318</v>
      </c>
      <c r="CH28" s="69" t="s">
        <v>318</v>
      </c>
      <c r="CI28" s="69" t="s">
        <v>318</v>
      </c>
      <c r="CJ28" s="68" t="s">
        <v>318</v>
      </c>
      <c r="CK28" s="68">
        <v>45167</v>
      </c>
      <c r="CL28" s="185" t="s">
        <v>466</v>
      </c>
      <c r="CM28" s="67" t="s">
        <v>467</v>
      </c>
      <c r="CN28" s="67" t="s">
        <v>168</v>
      </c>
      <c r="CO28" s="68">
        <v>44945</v>
      </c>
      <c r="CP28" s="185" t="s">
        <v>470</v>
      </c>
      <c r="CQ28" s="67" t="s">
        <v>468</v>
      </c>
      <c r="CR28" s="67" t="s">
        <v>309</v>
      </c>
      <c r="CS28" s="69">
        <v>1352767.24</v>
      </c>
      <c r="CT28" s="69"/>
      <c r="CU28" s="69"/>
      <c r="CV28" s="69">
        <v>0</v>
      </c>
      <c r="CW28" s="69">
        <v>26</v>
      </c>
      <c r="CX28" s="69">
        <v>0</v>
      </c>
      <c r="CY28" s="69">
        <v>0</v>
      </c>
      <c r="CZ28" s="69">
        <v>0</v>
      </c>
      <c r="DA28" s="69">
        <v>0</v>
      </c>
      <c r="DG28" t="str">
        <f t="shared" si="1"/>
        <v>CO</v>
      </c>
    </row>
    <row r="29" spans="1:113">
      <c r="A29" t="str">
        <f t="shared" si="0"/>
        <v>02CO</v>
      </c>
      <c r="B29" s="67" t="s">
        <v>0</v>
      </c>
      <c r="C29" s="67" t="s">
        <v>287</v>
      </c>
      <c r="D29" s="67" t="s">
        <v>288</v>
      </c>
      <c r="E29" s="68">
        <v>44356</v>
      </c>
      <c r="F29" s="185" t="s">
        <v>464</v>
      </c>
      <c r="G29" s="67" t="s">
        <v>469</v>
      </c>
      <c r="H29" s="69">
        <v>2</v>
      </c>
      <c r="I29" s="69">
        <v>0</v>
      </c>
      <c r="J29" s="69">
        <v>350</v>
      </c>
      <c r="K29" s="69">
        <v>464</v>
      </c>
      <c r="L29" s="69">
        <v>459</v>
      </c>
      <c r="M29" s="69">
        <v>5</v>
      </c>
      <c r="N29" s="69">
        <v>0</v>
      </c>
      <c r="O29" s="69">
        <v>0</v>
      </c>
      <c r="P29" s="69">
        <v>86</v>
      </c>
      <c r="Q29" s="80">
        <v>28</v>
      </c>
      <c r="R29" s="80">
        <v>7918962</v>
      </c>
      <c r="S29" s="80">
        <v>100000</v>
      </c>
      <c r="T29" s="80">
        <v>7818962</v>
      </c>
      <c r="U29" s="80">
        <v>8057360</v>
      </c>
      <c r="V29" s="80">
        <v>7962203</v>
      </c>
      <c r="W29" s="80">
        <v>0</v>
      </c>
      <c r="X29" s="80">
        <v>0</v>
      </c>
      <c r="Y29" s="80">
        <v>0</v>
      </c>
      <c r="Z29" s="80">
        <v>7962203</v>
      </c>
      <c r="AA29" s="80">
        <v>8267055</v>
      </c>
      <c r="AB29" s="80">
        <v>304853</v>
      </c>
      <c r="AC29" s="69">
        <v>0</v>
      </c>
      <c r="AD29" s="69">
        <v>42</v>
      </c>
      <c r="AE29" s="69">
        <v>0</v>
      </c>
      <c r="AF29" s="80">
        <v>28</v>
      </c>
      <c r="AG29" s="80">
        <v>0</v>
      </c>
      <c r="AH29" s="69">
        <v>0</v>
      </c>
      <c r="AI29" s="69">
        <v>0</v>
      </c>
      <c r="AJ29" s="80">
        <v>0</v>
      </c>
      <c r="AK29" s="80">
        <v>0</v>
      </c>
      <c r="AL29" s="69">
        <v>0</v>
      </c>
      <c r="AM29" s="69">
        <v>0</v>
      </c>
      <c r="AN29" s="80">
        <v>0</v>
      </c>
      <c r="AO29" s="80">
        <v>0</v>
      </c>
      <c r="AP29" s="69">
        <v>0</v>
      </c>
      <c r="AQ29" s="69">
        <v>0</v>
      </c>
      <c r="AR29" s="80">
        <v>0</v>
      </c>
      <c r="AS29" s="80">
        <v>0</v>
      </c>
      <c r="AT29" s="69">
        <v>0</v>
      </c>
      <c r="AU29" s="69">
        <v>0</v>
      </c>
      <c r="AV29" s="80">
        <v>0</v>
      </c>
      <c r="AW29" s="80">
        <v>0</v>
      </c>
      <c r="AX29" s="69">
        <v>0</v>
      </c>
      <c r="AY29" s="69">
        <v>0</v>
      </c>
      <c r="AZ29" s="80">
        <v>0</v>
      </c>
      <c r="BA29" s="80">
        <v>0</v>
      </c>
      <c r="BB29" s="69">
        <v>0</v>
      </c>
      <c r="BC29" s="69">
        <v>0</v>
      </c>
      <c r="BD29" s="80">
        <v>0</v>
      </c>
      <c r="BE29" s="80">
        <v>0</v>
      </c>
      <c r="BF29" s="69">
        <v>0</v>
      </c>
      <c r="BG29" s="69">
        <v>0</v>
      </c>
      <c r="BH29" s="80">
        <v>0</v>
      </c>
      <c r="BI29" s="80">
        <v>0</v>
      </c>
      <c r="BJ29" s="69">
        <v>0</v>
      </c>
      <c r="BK29" s="69">
        <v>0</v>
      </c>
      <c r="BL29" s="80">
        <v>0</v>
      </c>
      <c r="BM29" s="80">
        <v>0</v>
      </c>
      <c r="BN29" s="69">
        <v>0</v>
      </c>
      <c r="BO29" s="69">
        <v>0</v>
      </c>
      <c r="BP29" s="80">
        <v>0</v>
      </c>
      <c r="BQ29" s="80">
        <v>0</v>
      </c>
      <c r="BR29" s="69">
        <v>0</v>
      </c>
      <c r="BS29" s="69">
        <v>0</v>
      </c>
      <c r="BT29" s="80">
        <v>0</v>
      </c>
      <c r="BU29" s="80">
        <v>0</v>
      </c>
      <c r="BV29" s="69">
        <v>0</v>
      </c>
      <c r="BW29" s="69">
        <v>0</v>
      </c>
      <c r="BX29" s="80">
        <v>0</v>
      </c>
      <c r="BY29" s="80">
        <v>0</v>
      </c>
      <c r="BZ29" s="69">
        <v>0</v>
      </c>
      <c r="CA29" s="69">
        <v>0</v>
      </c>
      <c r="CB29" s="80">
        <v>28</v>
      </c>
      <c r="CC29" s="80">
        <v>0</v>
      </c>
      <c r="CD29" s="69">
        <v>0</v>
      </c>
      <c r="CE29" s="69" t="s">
        <v>351</v>
      </c>
      <c r="CF29" s="69" t="s">
        <v>352</v>
      </c>
      <c r="CG29" s="69" t="s">
        <v>318</v>
      </c>
      <c r="CH29" s="69" t="s">
        <v>318</v>
      </c>
      <c r="CI29" s="69" t="s">
        <v>318</v>
      </c>
      <c r="CJ29" s="68" t="s">
        <v>318</v>
      </c>
      <c r="CK29" s="68">
        <v>45176</v>
      </c>
      <c r="CL29" s="185" t="s">
        <v>466</v>
      </c>
      <c r="CM29" s="67" t="s">
        <v>467</v>
      </c>
      <c r="CN29" s="67" t="s">
        <v>168</v>
      </c>
      <c r="CO29" s="68">
        <v>44980</v>
      </c>
      <c r="CP29" s="185" t="s">
        <v>470</v>
      </c>
      <c r="CQ29" s="67" t="s">
        <v>468</v>
      </c>
      <c r="CR29" s="67" t="s">
        <v>476</v>
      </c>
      <c r="CS29" s="69">
        <v>7233767.7699999996</v>
      </c>
      <c r="CT29" s="69"/>
      <c r="CU29" s="69"/>
      <c r="CV29" s="69">
        <v>28</v>
      </c>
      <c r="CW29" s="69">
        <v>44</v>
      </c>
      <c r="CX29" s="69">
        <v>0</v>
      </c>
      <c r="CY29" s="69">
        <v>0</v>
      </c>
      <c r="CZ29" s="69">
        <v>0</v>
      </c>
      <c r="DA29" s="69">
        <v>0</v>
      </c>
      <c r="DG29" t="str">
        <f t="shared" si="1"/>
        <v>CO</v>
      </c>
    </row>
    <row r="30" spans="1:113">
      <c r="A30" t="str">
        <f t="shared" si="0"/>
        <v>02CO</v>
      </c>
      <c r="B30" s="67" t="s">
        <v>0</v>
      </c>
      <c r="C30" s="67" t="s">
        <v>289</v>
      </c>
      <c r="D30" s="67" t="s">
        <v>290</v>
      </c>
      <c r="E30" s="68">
        <v>44587</v>
      </c>
      <c r="F30" s="185" t="s">
        <v>470</v>
      </c>
      <c r="G30" s="67" t="s">
        <v>472</v>
      </c>
      <c r="H30" s="69">
        <v>1</v>
      </c>
      <c r="I30" s="69">
        <v>0</v>
      </c>
      <c r="J30" s="69">
        <v>120</v>
      </c>
      <c r="K30" s="69">
        <v>193</v>
      </c>
      <c r="L30" s="69">
        <v>185</v>
      </c>
      <c r="M30" s="69">
        <v>8</v>
      </c>
      <c r="N30" s="69">
        <v>0</v>
      </c>
      <c r="O30" s="69">
        <v>0</v>
      </c>
      <c r="P30" s="69">
        <v>27</v>
      </c>
      <c r="Q30" s="80">
        <v>46</v>
      </c>
      <c r="R30" s="80">
        <v>1077522</v>
      </c>
      <c r="S30" s="80">
        <v>44955</v>
      </c>
      <c r="T30" s="80">
        <v>1032567</v>
      </c>
      <c r="U30" s="80">
        <v>1077522</v>
      </c>
      <c r="V30" s="80">
        <v>1075156</v>
      </c>
      <c r="W30" s="80">
        <v>0</v>
      </c>
      <c r="X30" s="80">
        <v>0</v>
      </c>
      <c r="Y30" s="80">
        <v>0</v>
      </c>
      <c r="Z30" s="80">
        <v>1075156</v>
      </c>
      <c r="AA30" s="80">
        <v>1075156</v>
      </c>
      <c r="AB30" s="80">
        <v>0</v>
      </c>
      <c r="AC30" s="69">
        <v>0</v>
      </c>
      <c r="AD30" s="69">
        <v>16</v>
      </c>
      <c r="AE30" s="69">
        <v>0</v>
      </c>
      <c r="AF30" s="80">
        <v>30</v>
      </c>
      <c r="AG30" s="80">
        <v>18350</v>
      </c>
      <c r="AH30" s="69">
        <v>0</v>
      </c>
      <c r="AI30" s="69">
        <v>0</v>
      </c>
      <c r="AJ30" s="80">
        <v>16</v>
      </c>
      <c r="AK30" s="80">
        <v>0</v>
      </c>
      <c r="AL30" s="69">
        <v>0</v>
      </c>
      <c r="AM30" s="69">
        <v>0</v>
      </c>
      <c r="AN30" s="80">
        <v>0</v>
      </c>
      <c r="AO30" s="80">
        <v>0</v>
      </c>
      <c r="AP30" s="69">
        <v>0</v>
      </c>
      <c r="AQ30" s="69">
        <v>0</v>
      </c>
      <c r="AR30" s="80">
        <v>0</v>
      </c>
      <c r="AS30" s="80">
        <v>0</v>
      </c>
      <c r="AT30" s="69">
        <v>0</v>
      </c>
      <c r="AU30" s="69">
        <v>0</v>
      </c>
      <c r="AV30" s="80">
        <v>0</v>
      </c>
      <c r="AW30" s="80">
        <v>0</v>
      </c>
      <c r="AX30" s="69">
        <v>0</v>
      </c>
      <c r="AY30" s="69">
        <v>0</v>
      </c>
      <c r="AZ30" s="80">
        <v>0</v>
      </c>
      <c r="BA30" s="80">
        <v>0</v>
      </c>
      <c r="BB30" s="69">
        <v>0</v>
      </c>
      <c r="BC30" s="69">
        <v>0</v>
      </c>
      <c r="BD30" s="80">
        <v>0</v>
      </c>
      <c r="BE30" s="80">
        <v>0</v>
      </c>
      <c r="BF30" s="69">
        <v>0</v>
      </c>
      <c r="BG30" s="69">
        <v>0</v>
      </c>
      <c r="BH30" s="80">
        <v>0</v>
      </c>
      <c r="BI30" s="80">
        <v>0</v>
      </c>
      <c r="BJ30" s="69">
        <v>0</v>
      </c>
      <c r="BK30" s="69">
        <v>0</v>
      </c>
      <c r="BL30" s="80">
        <v>0</v>
      </c>
      <c r="BM30" s="80">
        <v>0</v>
      </c>
      <c r="BN30" s="69">
        <v>0</v>
      </c>
      <c r="BO30" s="69">
        <v>0</v>
      </c>
      <c r="BP30" s="80">
        <v>0</v>
      </c>
      <c r="BQ30" s="80">
        <v>0</v>
      </c>
      <c r="BR30" s="69">
        <v>0</v>
      </c>
      <c r="BS30" s="69">
        <v>0</v>
      </c>
      <c r="BT30" s="80">
        <v>0</v>
      </c>
      <c r="BU30" s="80">
        <v>0</v>
      </c>
      <c r="BV30" s="69">
        <v>0</v>
      </c>
      <c r="BW30" s="69">
        <v>0</v>
      </c>
      <c r="BX30" s="80">
        <v>0</v>
      </c>
      <c r="BY30" s="80">
        <v>0</v>
      </c>
      <c r="BZ30" s="69">
        <v>0</v>
      </c>
      <c r="CA30" s="69">
        <v>0</v>
      </c>
      <c r="CB30" s="80">
        <v>46</v>
      </c>
      <c r="CC30" s="80">
        <v>18350</v>
      </c>
      <c r="CD30" s="69">
        <v>0</v>
      </c>
      <c r="CE30" s="69" t="s">
        <v>316</v>
      </c>
      <c r="CF30" s="69" t="s">
        <v>317</v>
      </c>
      <c r="CG30" s="69" t="s">
        <v>318</v>
      </c>
      <c r="CH30" s="69" t="s">
        <v>318</v>
      </c>
      <c r="CI30" s="69" t="s">
        <v>318</v>
      </c>
      <c r="CJ30" s="68" t="s">
        <v>318</v>
      </c>
      <c r="CK30" s="68">
        <v>45160</v>
      </c>
      <c r="CL30" s="185" t="s">
        <v>466</v>
      </c>
      <c r="CM30" s="67" t="s">
        <v>467</v>
      </c>
      <c r="CN30" s="67" t="s">
        <v>168</v>
      </c>
      <c r="CO30" s="68">
        <v>44848</v>
      </c>
      <c r="CP30" s="185" t="s">
        <v>471</v>
      </c>
      <c r="CQ30" s="67" t="s">
        <v>468</v>
      </c>
      <c r="CR30" s="67" t="s">
        <v>309</v>
      </c>
      <c r="CS30" s="69">
        <v>1339271.3600000001</v>
      </c>
      <c r="CT30" s="69"/>
      <c r="CU30" s="69"/>
      <c r="CV30" s="69">
        <v>46</v>
      </c>
      <c r="CW30" s="69">
        <v>11</v>
      </c>
      <c r="CX30" s="69">
        <v>0</v>
      </c>
      <c r="CY30" s="69">
        <v>0</v>
      </c>
      <c r="CZ30" s="69">
        <v>0</v>
      </c>
      <c r="DA30" s="69">
        <v>0</v>
      </c>
      <c r="DG30" t="str">
        <f t="shared" si="1"/>
        <v>CO</v>
      </c>
    </row>
    <row r="31" spans="1:113">
      <c r="A31" t="str">
        <f t="shared" si="0"/>
        <v>02CO</v>
      </c>
      <c r="B31" s="67" t="s">
        <v>0</v>
      </c>
      <c r="C31" s="67" t="s">
        <v>291</v>
      </c>
      <c r="D31" s="67" t="s">
        <v>292</v>
      </c>
      <c r="E31" s="68">
        <v>44720</v>
      </c>
      <c r="F31" s="185" t="s">
        <v>464</v>
      </c>
      <c r="G31" s="67" t="s">
        <v>472</v>
      </c>
      <c r="H31" s="69">
        <v>2</v>
      </c>
      <c r="I31" s="69">
        <v>0</v>
      </c>
      <c r="J31" s="69">
        <v>180</v>
      </c>
      <c r="K31" s="69">
        <v>199</v>
      </c>
      <c r="L31" s="69">
        <v>178</v>
      </c>
      <c r="M31" s="69">
        <v>21</v>
      </c>
      <c r="N31" s="69">
        <v>0</v>
      </c>
      <c r="O31" s="69">
        <v>0</v>
      </c>
      <c r="P31" s="69">
        <v>19</v>
      </c>
      <c r="Q31" s="80">
        <v>0</v>
      </c>
      <c r="R31" s="80">
        <v>1298306</v>
      </c>
      <c r="S31" s="80">
        <v>50000</v>
      </c>
      <c r="T31" s="80">
        <v>1248306</v>
      </c>
      <c r="U31" s="80">
        <v>1298306</v>
      </c>
      <c r="V31" s="80">
        <v>1209436</v>
      </c>
      <c r="W31" s="80">
        <v>0</v>
      </c>
      <c r="X31" s="80">
        <v>0</v>
      </c>
      <c r="Y31" s="80">
        <v>0</v>
      </c>
      <c r="Z31" s="80">
        <v>1209436</v>
      </c>
      <c r="AA31" s="80">
        <v>1209097</v>
      </c>
      <c r="AB31" s="80">
        <v>-339</v>
      </c>
      <c r="AC31" s="69">
        <v>0</v>
      </c>
      <c r="AD31" s="69">
        <v>4</v>
      </c>
      <c r="AE31" s="69">
        <v>0</v>
      </c>
      <c r="AF31" s="80">
        <v>0</v>
      </c>
      <c r="AG31" s="80">
        <v>0</v>
      </c>
      <c r="AH31" s="69">
        <v>0</v>
      </c>
      <c r="AI31" s="69">
        <v>0</v>
      </c>
      <c r="AJ31" s="80">
        <v>0</v>
      </c>
      <c r="AK31" s="80">
        <v>1848</v>
      </c>
      <c r="AL31" s="69">
        <v>0</v>
      </c>
      <c r="AM31" s="69">
        <v>0</v>
      </c>
      <c r="AN31" s="80">
        <v>0</v>
      </c>
      <c r="AO31" s="80">
        <v>0</v>
      </c>
      <c r="AP31" s="69">
        <v>0</v>
      </c>
      <c r="AQ31" s="69">
        <v>0</v>
      </c>
      <c r="AR31" s="80">
        <v>0</v>
      </c>
      <c r="AS31" s="80">
        <v>0</v>
      </c>
      <c r="AT31" s="69">
        <v>0</v>
      </c>
      <c r="AU31" s="69">
        <v>0</v>
      </c>
      <c r="AV31" s="80">
        <v>0</v>
      </c>
      <c r="AW31" s="80">
        <v>0</v>
      </c>
      <c r="AX31" s="69">
        <v>0</v>
      </c>
      <c r="AY31" s="69">
        <v>0</v>
      </c>
      <c r="AZ31" s="80">
        <v>0</v>
      </c>
      <c r="BA31" s="80">
        <v>0</v>
      </c>
      <c r="BB31" s="69">
        <v>0</v>
      </c>
      <c r="BC31" s="69">
        <v>0</v>
      </c>
      <c r="BD31" s="80">
        <v>0</v>
      </c>
      <c r="BE31" s="80">
        <v>0</v>
      </c>
      <c r="BF31" s="69">
        <v>0</v>
      </c>
      <c r="BG31" s="69">
        <v>0</v>
      </c>
      <c r="BH31" s="80">
        <v>0</v>
      </c>
      <c r="BI31" s="80">
        <v>0</v>
      </c>
      <c r="BJ31" s="69">
        <v>0</v>
      </c>
      <c r="BK31" s="69">
        <v>0</v>
      </c>
      <c r="BL31" s="80">
        <v>0</v>
      </c>
      <c r="BM31" s="80">
        <v>0</v>
      </c>
      <c r="BN31" s="69">
        <v>0</v>
      </c>
      <c r="BO31" s="69">
        <v>0</v>
      </c>
      <c r="BP31" s="80">
        <v>0</v>
      </c>
      <c r="BQ31" s="80">
        <v>0</v>
      </c>
      <c r="BR31" s="69">
        <v>0</v>
      </c>
      <c r="BS31" s="69">
        <v>0</v>
      </c>
      <c r="BT31" s="80">
        <v>0</v>
      </c>
      <c r="BU31" s="80">
        <v>0</v>
      </c>
      <c r="BV31" s="69">
        <v>0</v>
      </c>
      <c r="BW31" s="69">
        <v>0</v>
      </c>
      <c r="BX31" s="80">
        <v>0</v>
      </c>
      <c r="BY31" s="80">
        <v>0</v>
      </c>
      <c r="BZ31" s="69">
        <v>0</v>
      </c>
      <c r="CA31" s="69">
        <v>0</v>
      </c>
      <c r="CB31" s="80">
        <v>0</v>
      </c>
      <c r="CC31" s="80">
        <v>1848</v>
      </c>
      <c r="CD31" s="69">
        <v>0</v>
      </c>
      <c r="CE31" s="69" t="s">
        <v>363</v>
      </c>
      <c r="CF31" s="69" t="s">
        <v>364</v>
      </c>
      <c r="CG31" s="69" t="s">
        <v>318</v>
      </c>
      <c r="CH31" s="69" t="s">
        <v>318</v>
      </c>
      <c r="CI31" s="69" t="s">
        <v>318</v>
      </c>
      <c r="CJ31" s="68" t="s">
        <v>318</v>
      </c>
      <c r="CK31" s="68">
        <v>45169</v>
      </c>
      <c r="CL31" s="185" t="s">
        <v>466</v>
      </c>
      <c r="CM31" s="67" t="s">
        <v>467</v>
      </c>
      <c r="CN31" s="67" t="s">
        <v>168</v>
      </c>
      <c r="CO31" s="68">
        <v>45035</v>
      </c>
      <c r="CP31" s="185" t="s">
        <v>464</v>
      </c>
      <c r="CQ31" s="67" t="s">
        <v>468</v>
      </c>
      <c r="CR31" s="67" t="s">
        <v>476</v>
      </c>
      <c r="CS31" s="69">
        <v>1554775.94</v>
      </c>
      <c r="CT31" s="69"/>
      <c r="CU31" s="69"/>
      <c r="CV31" s="69">
        <v>0</v>
      </c>
      <c r="CW31" s="69">
        <v>15</v>
      </c>
      <c r="CX31" s="69">
        <v>0</v>
      </c>
      <c r="CY31" s="69">
        <v>0</v>
      </c>
      <c r="CZ31" s="69">
        <v>0</v>
      </c>
      <c r="DA31" s="69">
        <v>0</v>
      </c>
      <c r="DG31" t="str">
        <f t="shared" si="1"/>
        <v>CO</v>
      </c>
    </row>
    <row r="32" spans="1:113">
      <c r="A32" t="str">
        <f t="shared" si="0"/>
        <v>02CO</v>
      </c>
      <c r="B32" s="67" t="s">
        <v>0</v>
      </c>
      <c r="C32" s="67" t="s">
        <v>365</v>
      </c>
      <c r="D32" s="67" t="s">
        <v>482</v>
      </c>
      <c r="E32" s="68">
        <v>44727</v>
      </c>
      <c r="F32" s="185" t="s">
        <v>464</v>
      </c>
      <c r="G32" s="67" t="s">
        <v>472</v>
      </c>
      <c r="H32" s="69">
        <v>1</v>
      </c>
      <c r="I32" s="69">
        <v>0</v>
      </c>
      <c r="J32" s="69">
        <v>90</v>
      </c>
      <c r="K32" s="69">
        <v>90</v>
      </c>
      <c r="L32" s="69">
        <v>19</v>
      </c>
      <c r="M32" s="69">
        <v>71</v>
      </c>
      <c r="N32" s="69">
        <v>0</v>
      </c>
      <c r="O32" s="69">
        <v>0</v>
      </c>
      <c r="P32" s="69">
        <v>0</v>
      </c>
      <c r="Q32" s="80">
        <v>0</v>
      </c>
      <c r="R32" s="80">
        <v>240110</v>
      </c>
      <c r="S32" s="80">
        <v>17791</v>
      </c>
      <c r="T32" s="80">
        <v>222319</v>
      </c>
      <c r="U32" s="80">
        <v>240110</v>
      </c>
      <c r="V32" s="80">
        <v>185940</v>
      </c>
      <c r="W32" s="80">
        <v>0</v>
      </c>
      <c r="X32" s="80">
        <v>0</v>
      </c>
      <c r="Y32" s="80">
        <v>0</v>
      </c>
      <c r="Z32" s="80">
        <v>185940</v>
      </c>
      <c r="AA32" s="80">
        <v>185940</v>
      </c>
      <c r="AB32" s="80">
        <v>0</v>
      </c>
      <c r="AC32" s="69">
        <v>0</v>
      </c>
      <c r="AD32" s="69">
        <v>0</v>
      </c>
      <c r="AE32" s="69">
        <v>0</v>
      </c>
      <c r="AF32" s="80">
        <v>0</v>
      </c>
      <c r="AG32" s="80">
        <v>0</v>
      </c>
      <c r="AH32" s="69">
        <v>0</v>
      </c>
      <c r="AI32" s="69">
        <v>0</v>
      </c>
      <c r="AJ32" s="80">
        <v>0</v>
      </c>
      <c r="AK32" s="80">
        <v>0</v>
      </c>
      <c r="AL32" s="69">
        <v>0</v>
      </c>
      <c r="AM32" s="69">
        <v>0</v>
      </c>
      <c r="AN32" s="80">
        <v>0</v>
      </c>
      <c r="AO32" s="80">
        <v>0</v>
      </c>
      <c r="AP32" s="69">
        <v>0</v>
      </c>
      <c r="AQ32" s="69">
        <v>0</v>
      </c>
      <c r="AR32" s="80">
        <v>0</v>
      </c>
      <c r="AS32" s="80">
        <v>0</v>
      </c>
      <c r="AT32" s="69">
        <v>0</v>
      </c>
      <c r="AU32" s="69">
        <v>0</v>
      </c>
      <c r="AV32" s="80">
        <v>0</v>
      </c>
      <c r="AW32" s="80">
        <v>0</v>
      </c>
      <c r="AX32" s="69">
        <v>0</v>
      </c>
      <c r="AY32" s="69">
        <v>0</v>
      </c>
      <c r="AZ32" s="80">
        <v>0</v>
      </c>
      <c r="BA32" s="80">
        <v>0</v>
      </c>
      <c r="BB32" s="69">
        <v>0</v>
      </c>
      <c r="BC32" s="69">
        <v>0</v>
      </c>
      <c r="BD32" s="80">
        <v>0</v>
      </c>
      <c r="BE32" s="80">
        <v>0</v>
      </c>
      <c r="BF32" s="69">
        <v>0</v>
      </c>
      <c r="BG32" s="69">
        <v>0</v>
      </c>
      <c r="BH32" s="80">
        <v>0</v>
      </c>
      <c r="BI32" s="80">
        <v>0</v>
      </c>
      <c r="BJ32" s="69">
        <v>0</v>
      </c>
      <c r="BK32" s="69">
        <v>0</v>
      </c>
      <c r="BL32" s="80">
        <v>0</v>
      </c>
      <c r="BM32" s="80">
        <v>0</v>
      </c>
      <c r="BN32" s="69">
        <v>0</v>
      </c>
      <c r="BO32" s="69">
        <v>0</v>
      </c>
      <c r="BP32" s="80">
        <v>0</v>
      </c>
      <c r="BQ32" s="80">
        <v>0</v>
      </c>
      <c r="BR32" s="69">
        <v>0</v>
      </c>
      <c r="BS32" s="69">
        <v>0</v>
      </c>
      <c r="BT32" s="80">
        <v>0</v>
      </c>
      <c r="BU32" s="80">
        <v>0</v>
      </c>
      <c r="BV32" s="69">
        <v>0</v>
      </c>
      <c r="BW32" s="69">
        <v>0</v>
      </c>
      <c r="BX32" s="80">
        <v>0</v>
      </c>
      <c r="BY32" s="80">
        <v>0</v>
      </c>
      <c r="BZ32" s="69">
        <v>0</v>
      </c>
      <c r="CA32" s="69">
        <v>0</v>
      </c>
      <c r="CB32" s="80">
        <v>0</v>
      </c>
      <c r="CC32" s="80">
        <v>0</v>
      </c>
      <c r="CD32" s="69">
        <v>0</v>
      </c>
      <c r="CE32" s="69" t="s">
        <v>366</v>
      </c>
      <c r="CF32" s="69" t="s">
        <v>367</v>
      </c>
      <c r="CG32" s="69" t="s">
        <v>318</v>
      </c>
      <c r="CH32" s="69" t="s">
        <v>318</v>
      </c>
      <c r="CI32" s="69" t="s">
        <v>318</v>
      </c>
      <c r="CJ32" s="68" t="s">
        <v>318</v>
      </c>
      <c r="CK32" s="68">
        <v>45156</v>
      </c>
      <c r="CL32" s="185" t="s">
        <v>466</v>
      </c>
      <c r="CM32" s="67" t="s">
        <v>467</v>
      </c>
      <c r="CN32" s="67" t="s">
        <v>168</v>
      </c>
      <c r="CO32" s="68">
        <v>45016</v>
      </c>
      <c r="CP32" s="185" t="s">
        <v>470</v>
      </c>
      <c r="CQ32" s="67" t="s">
        <v>468</v>
      </c>
      <c r="CR32" s="67" t="s">
        <v>309</v>
      </c>
      <c r="CS32" s="69">
        <v>402519.71</v>
      </c>
      <c r="CT32" s="69"/>
      <c r="CU32" s="69"/>
      <c r="CV32" s="69">
        <v>0</v>
      </c>
      <c r="CW32" s="69">
        <v>0</v>
      </c>
      <c r="CX32" s="69">
        <v>0</v>
      </c>
      <c r="CY32" s="69">
        <v>0</v>
      </c>
      <c r="CZ32" s="69">
        <v>0</v>
      </c>
      <c r="DA32" s="69">
        <v>0</v>
      </c>
      <c r="DG32" t="str">
        <f t="shared" si="1"/>
        <v>CO</v>
      </c>
    </row>
    <row r="33" spans="1:111">
      <c r="A33" t="str">
        <f t="shared" ref="A33:A64" si="4">CONCATENATE(B33,DG33)</f>
        <v>02CO</v>
      </c>
      <c r="B33" s="67" t="s">
        <v>0</v>
      </c>
      <c r="C33" s="67" t="s">
        <v>293</v>
      </c>
      <c r="D33" s="67" t="s">
        <v>294</v>
      </c>
      <c r="E33" s="68">
        <v>44804</v>
      </c>
      <c r="F33" s="185" t="s">
        <v>466</v>
      </c>
      <c r="G33" s="67" t="s">
        <v>468</v>
      </c>
      <c r="H33" s="69">
        <v>1</v>
      </c>
      <c r="I33" s="69">
        <v>0</v>
      </c>
      <c r="J33" s="69">
        <v>74</v>
      </c>
      <c r="K33" s="69">
        <v>101</v>
      </c>
      <c r="L33" s="69">
        <v>94</v>
      </c>
      <c r="M33" s="69">
        <v>7</v>
      </c>
      <c r="N33" s="69">
        <v>0</v>
      </c>
      <c r="O33" s="69">
        <v>0</v>
      </c>
      <c r="P33" s="69">
        <v>26</v>
      </c>
      <c r="Q33" s="80">
        <v>1</v>
      </c>
      <c r="R33" s="80">
        <v>212969</v>
      </c>
      <c r="S33" s="80">
        <v>11187</v>
      </c>
      <c r="T33" s="80">
        <v>201781</v>
      </c>
      <c r="U33" s="80">
        <v>212969</v>
      </c>
      <c r="V33" s="80">
        <v>198096</v>
      </c>
      <c r="W33" s="80">
        <v>0</v>
      </c>
      <c r="X33" s="80">
        <v>0</v>
      </c>
      <c r="Y33" s="80">
        <v>0</v>
      </c>
      <c r="Z33" s="80">
        <v>198096</v>
      </c>
      <c r="AA33" s="80">
        <v>198096</v>
      </c>
      <c r="AB33" s="80">
        <v>0</v>
      </c>
      <c r="AC33" s="69">
        <v>0</v>
      </c>
      <c r="AD33" s="69">
        <v>15</v>
      </c>
      <c r="AE33" s="69">
        <v>0</v>
      </c>
      <c r="AF33" s="80">
        <v>1</v>
      </c>
      <c r="AG33" s="80">
        <v>0</v>
      </c>
      <c r="AH33" s="69">
        <v>0</v>
      </c>
      <c r="AI33" s="69">
        <v>0</v>
      </c>
      <c r="AJ33" s="80">
        <v>0</v>
      </c>
      <c r="AK33" s="80">
        <v>0</v>
      </c>
      <c r="AL33" s="69">
        <v>0</v>
      </c>
      <c r="AM33" s="69">
        <v>0</v>
      </c>
      <c r="AN33" s="80">
        <v>0</v>
      </c>
      <c r="AO33" s="80">
        <v>0</v>
      </c>
      <c r="AP33" s="69">
        <v>0</v>
      </c>
      <c r="AQ33" s="69">
        <v>0</v>
      </c>
      <c r="AR33" s="80">
        <v>0</v>
      </c>
      <c r="AS33" s="80">
        <v>0</v>
      </c>
      <c r="AT33" s="69">
        <v>0</v>
      </c>
      <c r="AU33" s="69">
        <v>0</v>
      </c>
      <c r="AV33" s="80">
        <v>0</v>
      </c>
      <c r="AW33" s="80">
        <v>0</v>
      </c>
      <c r="AX33" s="69">
        <v>0</v>
      </c>
      <c r="AY33" s="69">
        <v>0</v>
      </c>
      <c r="AZ33" s="80">
        <v>0</v>
      </c>
      <c r="BA33" s="80">
        <v>0</v>
      </c>
      <c r="BB33" s="69">
        <v>0</v>
      </c>
      <c r="BC33" s="69">
        <v>0</v>
      </c>
      <c r="BD33" s="80">
        <v>0</v>
      </c>
      <c r="BE33" s="80">
        <v>0</v>
      </c>
      <c r="BF33" s="69">
        <v>0</v>
      </c>
      <c r="BG33" s="69">
        <v>0</v>
      </c>
      <c r="BH33" s="80">
        <v>0</v>
      </c>
      <c r="BI33" s="80">
        <v>0</v>
      </c>
      <c r="BJ33" s="69">
        <v>0</v>
      </c>
      <c r="BK33" s="69">
        <v>0</v>
      </c>
      <c r="BL33" s="80">
        <v>0</v>
      </c>
      <c r="BM33" s="80">
        <v>0</v>
      </c>
      <c r="BN33" s="69">
        <v>0</v>
      </c>
      <c r="BO33" s="69">
        <v>0</v>
      </c>
      <c r="BP33" s="80">
        <v>0</v>
      </c>
      <c r="BQ33" s="80">
        <v>0</v>
      </c>
      <c r="BR33" s="69">
        <v>0</v>
      </c>
      <c r="BS33" s="69">
        <v>0</v>
      </c>
      <c r="BT33" s="80">
        <v>0</v>
      </c>
      <c r="BU33" s="80">
        <v>0</v>
      </c>
      <c r="BV33" s="69">
        <v>0</v>
      </c>
      <c r="BW33" s="69">
        <v>0</v>
      </c>
      <c r="BX33" s="80">
        <v>0</v>
      </c>
      <c r="BY33" s="80">
        <v>0</v>
      </c>
      <c r="BZ33" s="69">
        <v>0</v>
      </c>
      <c r="CA33" s="69">
        <v>0</v>
      </c>
      <c r="CB33" s="80">
        <v>1</v>
      </c>
      <c r="CC33" s="80">
        <v>0</v>
      </c>
      <c r="CD33" s="69">
        <v>0</v>
      </c>
      <c r="CE33" s="69" t="s">
        <v>368</v>
      </c>
      <c r="CF33" s="69" t="s">
        <v>369</v>
      </c>
      <c r="CG33" s="69" t="s">
        <v>318</v>
      </c>
      <c r="CH33" s="69" t="s">
        <v>318</v>
      </c>
      <c r="CI33" s="69" t="s">
        <v>318</v>
      </c>
      <c r="CJ33" s="68" t="s">
        <v>318</v>
      </c>
      <c r="CK33" s="68">
        <v>45174</v>
      </c>
      <c r="CL33" s="185" t="s">
        <v>466</v>
      </c>
      <c r="CM33" s="67" t="s">
        <v>467</v>
      </c>
      <c r="CN33" s="67" t="s">
        <v>168</v>
      </c>
      <c r="CO33" s="68">
        <v>44986</v>
      </c>
      <c r="CP33" s="185" t="s">
        <v>470</v>
      </c>
      <c r="CQ33" s="67" t="s">
        <v>468</v>
      </c>
      <c r="CR33" s="67" t="s">
        <v>309</v>
      </c>
      <c r="CS33" s="69">
        <v>251711.77</v>
      </c>
      <c r="CT33" s="69"/>
      <c r="CU33" s="69"/>
      <c r="CV33" s="69">
        <v>1</v>
      </c>
      <c r="CW33" s="69">
        <v>11</v>
      </c>
      <c r="CX33" s="69">
        <v>0</v>
      </c>
      <c r="CY33" s="69">
        <v>0</v>
      </c>
      <c r="CZ33" s="69">
        <v>0</v>
      </c>
      <c r="DA33" s="69">
        <v>0</v>
      </c>
      <c r="DG33" t="str">
        <f t="shared" si="1"/>
        <v>CO</v>
      </c>
    </row>
    <row r="34" spans="1:111">
      <c r="A34" t="str">
        <f t="shared" si="4"/>
        <v>02CO</v>
      </c>
      <c r="B34" s="67" t="s">
        <v>0</v>
      </c>
      <c r="C34" s="67" t="s">
        <v>295</v>
      </c>
      <c r="D34" s="67" t="s">
        <v>296</v>
      </c>
      <c r="E34" s="68">
        <v>44244</v>
      </c>
      <c r="F34" s="185" t="s">
        <v>470</v>
      </c>
      <c r="G34" s="67" t="s">
        <v>469</v>
      </c>
      <c r="H34" s="69">
        <v>1</v>
      </c>
      <c r="I34" s="69">
        <v>0</v>
      </c>
      <c r="J34" s="69">
        <v>250</v>
      </c>
      <c r="K34" s="69">
        <v>733</v>
      </c>
      <c r="L34" s="69">
        <v>730</v>
      </c>
      <c r="M34" s="69">
        <v>3</v>
      </c>
      <c r="N34" s="69">
        <v>0</v>
      </c>
      <c r="O34" s="69">
        <v>0</v>
      </c>
      <c r="P34" s="69">
        <v>483</v>
      </c>
      <c r="Q34" s="80">
        <v>0</v>
      </c>
      <c r="R34" s="80">
        <v>3516622</v>
      </c>
      <c r="S34" s="80">
        <v>50000</v>
      </c>
      <c r="T34" s="80">
        <v>3466622</v>
      </c>
      <c r="U34" s="80">
        <v>3516622</v>
      </c>
      <c r="V34" s="80">
        <v>3642093</v>
      </c>
      <c r="W34" s="80">
        <v>0</v>
      </c>
      <c r="X34" s="80">
        <v>0</v>
      </c>
      <c r="Y34" s="80">
        <v>0</v>
      </c>
      <c r="Z34" s="80">
        <v>3642093</v>
      </c>
      <c r="AA34" s="80">
        <v>3642131</v>
      </c>
      <c r="AB34" s="80">
        <v>38</v>
      </c>
      <c r="AC34" s="69">
        <v>0</v>
      </c>
      <c r="AD34" s="69">
        <v>14</v>
      </c>
      <c r="AE34" s="69">
        <v>420</v>
      </c>
      <c r="AF34" s="80">
        <v>0</v>
      </c>
      <c r="AG34" s="80">
        <v>0</v>
      </c>
      <c r="AH34" s="69">
        <v>0</v>
      </c>
      <c r="AI34" s="69">
        <v>0</v>
      </c>
      <c r="AJ34" s="80">
        <v>0</v>
      </c>
      <c r="AK34" s="80">
        <v>30591</v>
      </c>
      <c r="AL34" s="69">
        <v>0</v>
      </c>
      <c r="AM34" s="69">
        <v>0</v>
      </c>
      <c r="AN34" s="80">
        <v>0</v>
      </c>
      <c r="AO34" s="80">
        <v>0</v>
      </c>
      <c r="AP34" s="69">
        <v>0</v>
      </c>
      <c r="AQ34" s="69">
        <v>0</v>
      </c>
      <c r="AR34" s="80">
        <v>0</v>
      </c>
      <c r="AS34" s="80">
        <v>0</v>
      </c>
      <c r="AT34" s="69">
        <v>0</v>
      </c>
      <c r="AU34" s="69">
        <v>0</v>
      </c>
      <c r="AV34" s="80">
        <v>0</v>
      </c>
      <c r="AW34" s="80">
        <v>0</v>
      </c>
      <c r="AX34" s="69">
        <v>0</v>
      </c>
      <c r="AY34" s="69">
        <v>0</v>
      </c>
      <c r="AZ34" s="80">
        <v>0</v>
      </c>
      <c r="BA34" s="80">
        <v>10907</v>
      </c>
      <c r="BB34" s="69">
        <v>0</v>
      </c>
      <c r="BC34" s="69">
        <v>0</v>
      </c>
      <c r="BD34" s="80">
        <v>0</v>
      </c>
      <c r="BE34" s="80">
        <v>0</v>
      </c>
      <c r="BF34" s="69">
        <v>0</v>
      </c>
      <c r="BG34" s="69">
        <v>0</v>
      </c>
      <c r="BH34" s="80">
        <v>0</v>
      </c>
      <c r="BI34" s="80">
        <v>0</v>
      </c>
      <c r="BJ34" s="69">
        <v>0</v>
      </c>
      <c r="BK34" s="69">
        <v>0</v>
      </c>
      <c r="BL34" s="80">
        <v>0</v>
      </c>
      <c r="BM34" s="80">
        <v>0</v>
      </c>
      <c r="BN34" s="69">
        <v>0</v>
      </c>
      <c r="BO34" s="69">
        <v>0</v>
      </c>
      <c r="BP34" s="80">
        <v>0</v>
      </c>
      <c r="BQ34" s="80">
        <v>0</v>
      </c>
      <c r="BR34" s="69">
        <v>0</v>
      </c>
      <c r="BS34" s="69">
        <v>0</v>
      </c>
      <c r="BT34" s="80">
        <v>0</v>
      </c>
      <c r="BU34" s="80">
        <v>0</v>
      </c>
      <c r="BV34" s="69">
        <v>0</v>
      </c>
      <c r="BW34" s="69">
        <v>0</v>
      </c>
      <c r="BX34" s="80">
        <v>0</v>
      </c>
      <c r="BY34" s="80">
        <v>0</v>
      </c>
      <c r="BZ34" s="69">
        <v>0</v>
      </c>
      <c r="CA34" s="69">
        <v>420</v>
      </c>
      <c r="CB34" s="80">
        <v>0</v>
      </c>
      <c r="CC34" s="80">
        <v>41498</v>
      </c>
      <c r="CD34" s="69">
        <v>0</v>
      </c>
      <c r="CE34" s="69" t="s">
        <v>370</v>
      </c>
      <c r="CF34" s="69" t="s">
        <v>371</v>
      </c>
      <c r="CG34" s="69" t="s">
        <v>318</v>
      </c>
      <c r="CH34" s="69" t="s">
        <v>318</v>
      </c>
      <c r="CI34" s="69" t="s">
        <v>318</v>
      </c>
      <c r="CJ34" s="68" t="s">
        <v>318</v>
      </c>
      <c r="CK34" s="68">
        <v>45196</v>
      </c>
      <c r="CL34" s="185" t="s">
        <v>466</v>
      </c>
      <c r="CM34" s="67" t="s">
        <v>467</v>
      </c>
      <c r="CN34" s="67" t="s">
        <v>168</v>
      </c>
      <c r="CO34" s="68">
        <v>45141</v>
      </c>
      <c r="CP34" s="185" t="s">
        <v>466</v>
      </c>
      <c r="CQ34" s="67" t="s">
        <v>467</v>
      </c>
      <c r="CR34" s="67" t="s">
        <v>476</v>
      </c>
      <c r="CS34" s="69">
        <v>3117936.11</v>
      </c>
      <c r="CT34" s="69"/>
      <c r="CU34" s="69"/>
      <c r="CV34" s="69">
        <v>0</v>
      </c>
      <c r="CW34" s="69">
        <v>49</v>
      </c>
      <c r="CX34" s="69">
        <v>0</v>
      </c>
      <c r="CY34" s="69">
        <v>0</v>
      </c>
      <c r="CZ34" s="69">
        <v>0</v>
      </c>
      <c r="DA34" s="69">
        <v>0</v>
      </c>
      <c r="DG34" t="str">
        <f t="shared" si="1"/>
        <v>CO</v>
      </c>
    </row>
    <row r="35" spans="1:111">
      <c r="A35" t="str">
        <f t="shared" si="4"/>
        <v>03CO</v>
      </c>
      <c r="B35" s="67" t="s">
        <v>2</v>
      </c>
      <c r="C35" s="67" t="s">
        <v>214</v>
      </c>
      <c r="D35" s="67" t="s">
        <v>215</v>
      </c>
      <c r="E35" s="68">
        <v>42613</v>
      </c>
      <c r="F35" s="185" t="s">
        <v>466</v>
      </c>
      <c r="G35" s="67" t="s">
        <v>483</v>
      </c>
      <c r="H35" s="69">
        <v>3</v>
      </c>
      <c r="I35" s="69">
        <v>19</v>
      </c>
      <c r="J35" s="69">
        <v>1090</v>
      </c>
      <c r="K35" s="69">
        <v>1999</v>
      </c>
      <c r="L35" s="69">
        <v>2171</v>
      </c>
      <c r="M35" s="69">
        <v>-172</v>
      </c>
      <c r="N35" s="69">
        <v>172</v>
      </c>
      <c r="O35" s="69">
        <v>0</v>
      </c>
      <c r="P35" s="69">
        <v>798</v>
      </c>
      <c r="Q35" s="80">
        <v>111</v>
      </c>
      <c r="R35" s="80">
        <v>42140000</v>
      </c>
      <c r="S35" s="80">
        <v>150000</v>
      </c>
      <c r="T35" s="80">
        <v>41990000</v>
      </c>
      <c r="U35" s="80">
        <v>43136516</v>
      </c>
      <c r="V35" s="80">
        <v>44789798</v>
      </c>
      <c r="W35" s="80">
        <v>0</v>
      </c>
      <c r="X35" s="80">
        <v>0</v>
      </c>
      <c r="Y35" s="80">
        <v>0</v>
      </c>
      <c r="Z35" s="80">
        <v>44789798</v>
      </c>
      <c r="AA35" s="80">
        <v>45150067</v>
      </c>
      <c r="AB35" s="80">
        <v>523319</v>
      </c>
      <c r="AC35" s="69">
        <v>996516</v>
      </c>
      <c r="AD35" s="69">
        <v>442</v>
      </c>
      <c r="AE35" s="69">
        <v>4</v>
      </c>
      <c r="AF35" s="80">
        <v>40</v>
      </c>
      <c r="AG35" s="80">
        <v>380492</v>
      </c>
      <c r="AH35" s="69">
        <v>1569</v>
      </c>
      <c r="AI35" s="69">
        <v>0</v>
      </c>
      <c r="AJ35" s="80">
        <v>27</v>
      </c>
      <c r="AK35" s="80">
        <v>349096</v>
      </c>
      <c r="AL35" s="69">
        <v>0</v>
      </c>
      <c r="AM35" s="69">
        <v>0</v>
      </c>
      <c r="AN35" s="80">
        <v>0</v>
      </c>
      <c r="AO35" s="80">
        <v>0</v>
      </c>
      <c r="AP35" s="69">
        <v>0</v>
      </c>
      <c r="AQ35" s="69">
        <v>0</v>
      </c>
      <c r="AR35" s="80">
        <v>0</v>
      </c>
      <c r="AS35" s="80">
        <v>0</v>
      </c>
      <c r="AT35" s="69">
        <v>0</v>
      </c>
      <c r="AU35" s="69">
        <v>0</v>
      </c>
      <c r="AV35" s="80">
        <v>0</v>
      </c>
      <c r="AW35" s="80">
        <v>0</v>
      </c>
      <c r="AX35" s="69">
        <v>0</v>
      </c>
      <c r="AY35" s="69">
        <v>38</v>
      </c>
      <c r="AZ35" s="80">
        <v>8</v>
      </c>
      <c r="BA35" s="80">
        <v>165208</v>
      </c>
      <c r="BB35" s="69">
        <v>0</v>
      </c>
      <c r="BC35" s="69">
        <v>0</v>
      </c>
      <c r="BD35" s="80">
        <v>0</v>
      </c>
      <c r="BE35" s="80">
        <v>18045</v>
      </c>
      <c r="BF35" s="69">
        <v>18045</v>
      </c>
      <c r="BG35" s="69">
        <v>0</v>
      </c>
      <c r="BH35" s="80">
        <v>0</v>
      </c>
      <c r="BI35" s="80">
        <v>0</v>
      </c>
      <c r="BJ35" s="69">
        <v>0</v>
      </c>
      <c r="BK35" s="69">
        <v>0</v>
      </c>
      <c r="BL35" s="80">
        <v>0</v>
      </c>
      <c r="BM35" s="80">
        <v>0</v>
      </c>
      <c r="BN35" s="69">
        <v>0</v>
      </c>
      <c r="BO35" s="69">
        <v>0</v>
      </c>
      <c r="BP35" s="80">
        <v>46</v>
      </c>
      <c r="BQ35" s="80">
        <v>95000</v>
      </c>
      <c r="BR35" s="69">
        <v>95000</v>
      </c>
      <c r="BS35" s="69">
        <v>38</v>
      </c>
      <c r="BT35" s="80">
        <v>0</v>
      </c>
      <c r="BU35" s="80">
        <v>0</v>
      </c>
      <c r="BV35" s="69">
        <v>0</v>
      </c>
      <c r="BW35" s="69">
        <v>0</v>
      </c>
      <c r="BX35" s="80">
        <v>0</v>
      </c>
      <c r="BY35" s="80">
        <v>0</v>
      </c>
      <c r="BZ35" s="69">
        <v>0</v>
      </c>
      <c r="CA35" s="69">
        <v>80</v>
      </c>
      <c r="CB35" s="80">
        <v>121</v>
      </c>
      <c r="CC35" s="80">
        <v>848413</v>
      </c>
      <c r="CD35" s="69">
        <v>114614</v>
      </c>
      <c r="CE35" s="69" t="s">
        <v>377</v>
      </c>
      <c r="CF35" s="69" t="s">
        <v>378</v>
      </c>
      <c r="CG35" s="69" t="s">
        <v>318</v>
      </c>
      <c r="CH35" s="69" t="s">
        <v>318</v>
      </c>
      <c r="CI35" s="69" t="s">
        <v>318</v>
      </c>
      <c r="CJ35" s="68" t="s">
        <v>318</v>
      </c>
      <c r="CK35" s="68">
        <v>45125</v>
      </c>
      <c r="CL35" s="185" t="s">
        <v>466</v>
      </c>
      <c r="CM35" s="67" t="s">
        <v>467</v>
      </c>
      <c r="CN35" s="67" t="s">
        <v>168</v>
      </c>
      <c r="CO35" s="68">
        <v>44855</v>
      </c>
      <c r="CP35" s="185" t="s">
        <v>471</v>
      </c>
      <c r="CQ35" s="67" t="s">
        <v>468</v>
      </c>
      <c r="CR35" s="67" t="s">
        <v>484</v>
      </c>
      <c r="CS35" s="69">
        <v>37004160.159999996</v>
      </c>
      <c r="CT35" s="69"/>
      <c r="CU35" s="69"/>
      <c r="CV35" s="69">
        <v>38</v>
      </c>
      <c r="CW35" s="69">
        <v>212</v>
      </c>
      <c r="CX35" s="69">
        <v>0</v>
      </c>
      <c r="CY35" s="69">
        <v>0</v>
      </c>
      <c r="CZ35" s="69">
        <v>-159429</v>
      </c>
      <c r="DA35" s="69">
        <v>0</v>
      </c>
      <c r="DG35" t="str">
        <f t="shared" si="1"/>
        <v>CO</v>
      </c>
    </row>
    <row r="36" spans="1:111">
      <c r="A36" t="str">
        <f t="shared" si="4"/>
        <v>03CO</v>
      </c>
      <c r="B36" s="67" t="s">
        <v>2</v>
      </c>
      <c r="C36" s="67" t="s">
        <v>379</v>
      </c>
      <c r="D36" s="67" t="s">
        <v>485</v>
      </c>
      <c r="E36" s="68">
        <v>44538</v>
      </c>
      <c r="F36" s="185" t="s">
        <v>471</v>
      </c>
      <c r="G36" s="67" t="s">
        <v>472</v>
      </c>
      <c r="H36" s="69">
        <v>2</v>
      </c>
      <c r="I36" s="69">
        <v>0</v>
      </c>
      <c r="J36" s="69">
        <v>210</v>
      </c>
      <c r="K36" s="69">
        <v>314</v>
      </c>
      <c r="L36" s="69">
        <v>314</v>
      </c>
      <c r="M36" s="69">
        <v>0</v>
      </c>
      <c r="N36" s="69">
        <v>0</v>
      </c>
      <c r="O36" s="69">
        <v>0</v>
      </c>
      <c r="P36" s="69">
        <v>104</v>
      </c>
      <c r="Q36" s="80">
        <v>0</v>
      </c>
      <c r="R36" s="80">
        <v>1449372</v>
      </c>
      <c r="S36" s="80">
        <v>9292</v>
      </c>
      <c r="T36" s="80">
        <v>1440080</v>
      </c>
      <c r="U36" s="80">
        <v>1449372</v>
      </c>
      <c r="V36" s="80">
        <v>1245314</v>
      </c>
      <c r="W36" s="80">
        <v>0</v>
      </c>
      <c r="X36" s="80">
        <v>0</v>
      </c>
      <c r="Y36" s="80">
        <v>0</v>
      </c>
      <c r="Z36" s="80">
        <v>1245314</v>
      </c>
      <c r="AA36" s="80">
        <v>1245462</v>
      </c>
      <c r="AB36" s="80">
        <v>147</v>
      </c>
      <c r="AC36" s="69">
        <v>0</v>
      </c>
      <c r="AD36" s="69">
        <v>73</v>
      </c>
      <c r="AE36" s="69">
        <v>0</v>
      </c>
      <c r="AF36" s="80">
        <v>0</v>
      </c>
      <c r="AG36" s="80">
        <v>0</v>
      </c>
      <c r="AH36" s="69">
        <v>0</v>
      </c>
      <c r="AI36" s="69">
        <v>0</v>
      </c>
      <c r="AJ36" s="80">
        <v>0</v>
      </c>
      <c r="AK36" s="80">
        <v>0</v>
      </c>
      <c r="AL36" s="69">
        <v>0</v>
      </c>
      <c r="AM36" s="69">
        <v>0</v>
      </c>
      <c r="AN36" s="80">
        <v>0</v>
      </c>
      <c r="AO36" s="80">
        <v>0</v>
      </c>
      <c r="AP36" s="69">
        <v>0</v>
      </c>
      <c r="AQ36" s="69">
        <v>0</v>
      </c>
      <c r="AR36" s="80">
        <v>0</v>
      </c>
      <c r="AS36" s="80">
        <v>0</v>
      </c>
      <c r="AT36" s="69">
        <v>0</v>
      </c>
      <c r="AU36" s="69">
        <v>0</v>
      </c>
      <c r="AV36" s="80">
        <v>0</v>
      </c>
      <c r="AW36" s="80">
        <v>0</v>
      </c>
      <c r="AX36" s="69">
        <v>0</v>
      </c>
      <c r="AY36" s="69">
        <v>0</v>
      </c>
      <c r="AZ36" s="80">
        <v>0</v>
      </c>
      <c r="BA36" s="80">
        <v>0</v>
      </c>
      <c r="BB36" s="69">
        <v>0</v>
      </c>
      <c r="BC36" s="69">
        <v>0</v>
      </c>
      <c r="BD36" s="80">
        <v>0</v>
      </c>
      <c r="BE36" s="80">
        <v>0</v>
      </c>
      <c r="BF36" s="69">
        <v>0</v>
      </c>
      <c r="BG36" s="69">
        <v>0</v>
      </c>
      <c r="BH36" s="80">
        <v>0</v>
      </c>
      <c r="BI36" s="80">
        <v>0</v>
      </c>
      <c r="BJ36" s="69">
        <v>0</v>
      </c>
      <c r="BK36" s="69">
        <v>0</v>
      </c>
      <c r="BL36" s="80">
        <v>0</v>
      </c>
      <c r="BM36" s="80">
        <v>0</v>
      </c>
      <c r="BN36" s="69">
        <v>0</v>
      </c>
      <c r="BO36" s="69">
        <v>0</v>
      </c>
      <c r="BP36" s="80">
        <v>0</v>
      </c>
      <c r="BQ36" s="80">
        <v>0</v>
      </c>
      <c r="BR36" s="69">
        <v>0</v>
      </c>
      <c r="BS36" s="69">
        <v>0</v>
      </c>
      <c r="BT36" s="80">
        <v>0</v>
      </c>
      <c r="BU36" s="80">
        <v>0</v>
      </c>
      <c r="BV36" s="69">
        <v>0</v>
      </c>
      <c r="BW36" s="69">
        <v>0</v>
      </c>
      <c r="BX36" s="80">
        <v>0</v>
      </c>
      <c r="BY36" s="80">
        <v>0</v>
      </c>
      <c r="BZ36" s="69">
        <v>0</v>
      </c>
      <c r="CA36" s="69">
        <v>0</v>
      </c>
      <c r="CB36" s="80">
        <v>0</v>
      </c>
      <c r="CC36" s="80">
        <v>0</v>
      </c>
      <c r="CD36" s="69">
        <v>0</v>
      </c>
      <c r="CE36" s="69" t="s">
        <v>380</v>
      </c>
      <c r="CF36" s="69" t="s">
        <v>381</v>
      </c>
      <c r="CG36" s="69" t="s">
        <v>318</v>
      </c>
      <c r="CH36" s="69" t="s">
        <v>318</v>
      </c>
      <c r="CI36" s="69" t="s">
        <v>318</v>
      </c>
      <c r="CJ36" s="68" t="s">
        <v>318</v>
      </c>
      <c r="CK36" s="68">
        <v>45140</v>
      </c>
      <c r="CL36" s="185" t="s">
        <v>466</v>
      </c>
      <c r="CM36" s="67" t="s">
        <v>467</v>
      </c>
      <c r="CN36" s="67" t="s">
        <v>168</v>
      </c>
      <c r="CO36" s="68">
        <v>44939</v>
      </c>
      <c r="CP36" s="185" t="s">
        <v>470</v>
      </c>
      <c r="CQ36" s="67" t="s">
        <v>468</v>
      </c>
      <c r="CR36" s="67" t="s">
        <v>484</v>
      </c>
      <c r="CS36" s="69">
        <v>1387512.95</v>
      </c>
      <c r="CT36" s="69"/>
      <c r="CU36" s="69"/>
      <c r="CV36" s="69">
        <v>0</v>
      </c>
      <c r="CW36" s="69">
        <v>31</v>
      </c>
      <c r="CX36" s="69">
        <v>0</v>
      </c>
      <c r="CY36" s="69">
        <v>0</v>
      </c>
      <c r="CZ36" s="69">
        <v>0</v>
      </c>
      <c r="DA36" s="69">
        <v>0</v>
      </c>
      <c r="DG36" t="str">
        <f t="shared" si="1"/>
        <v>CO</v>
      </c>
    </row>
    <row r="37" spans="1:111">
      <c r="A37" t="str">
        <f t="shared" si="4"/>
        <v>03CO</v>
      </c>
      <c r="B37" s="67" t="s">
        <v>2</v>
      </c>
      <c r="C37" s="67" t="s">
        <v>216</v>
      </c>
      <c r="D37" s="67" t="s">
        <v>217</v>
      </c>
      <c r="E37" s="68">
        <v>43523</v>
      </c>
      <c r="F37" s="185" t="s">
        <v>470</v>
      </c>
      <c r="G37" s="67" t="s">
        <v>477</v>
      </c>
      <c r="H37" s="69">
        <v>2</v>
      </c>
      <c r="I37" s="69">
        <v>4</v>
      </c>
      <c r="J37" s="69">
        <v>925</v>
      </c>
      <c r="K37" s="69">
        <v>1322</v>
      </c>
      <c r="L37" s="69">
        <v>1301</v>
      </c>
      <c r="M37" s="69">
        <v>21</v>
      </c>
      <c r="N37" s="69">
        <v>0</v>
      </c>
      <c r="O37" s="69">
        <v>0</v>
      </c>
      <c r="P37" s="69">
        <v>397</v>
      </c>
      <c r="Q37" s="80">
        <v>0</v>
      </c>
      <c r="R37" s="80">
        <v>10228411</v>
      </c>
      <c r="S37" s="80">
        <v>103267</v>
      </c>
      <c r="T37" s="80">
        <v>10125144</v>
      </c>
      <c r="U37" s="80">
        <v>10251581</v>
      </c>
      <c r="V37" s="80">
        <v>10265075</v>
      </c>
      <c r="W37" s="80">
        <v>0</v>
      </c>
      <c r="X37" s="80">
        <v>0</v>
      </c>
      <c r="Y37" s="80">
        <v>0</v>
      </c>
      <c r="Z37" s="80">
        <v>10265075</v>
      </c>
      <c r="AA37" s="80">
        <v>10328004</v>
      </c>
      <c r="AB37" s="80">
        <v>62929</v>
      </c>
      <c r="AC37" s="69">
        <v>23170</v>
      </c>
      <c r="AD37" s="69">
        <v>263</v>
      </c>
      <c r="AE37" s="69">
        <v>0</v>
      </c>
      <c r="AF37" s="80">
        <v>0</v>
      </c>
      <c r="AG37" s="80">
        <v>24478</v>
      </c>
      <c r="AH37" s="69">
        <v>0</v>
      </c>
      <c r="AI37" s="69">
        <v>0</v>
      </c>
      <c r="AJ37" s="80">
        <v>0</v>
      </c>
      <c r="AK37" s="80">
        <v>5148</v>
      </c>
      <c r="AL37" s="69">
        <v>0</v>
      </c>
      <c r="AM37" s="69">
        <v>0</v>
      </c>
      <c r="AN37" s="80">
        <v>0</v>
      </c>
      <c r="AO37" s="80">
        <v>0</v>
      </c>
      <c r="AP37" s="69">
        <v>0</v>
      </c>
      <c r="AQ37" s="69">
        <v>0</v>
      </c>
      <c r="AR37" s="80">
        <v>0</v>
      </c>
      <c r="AS37" s="80">
        <v>0</v>
      </c>
      <c r="AT37" s="69">
        <v>0</v>
      </c>
      <c r="AU37" s="69">
        <v>0</v>
      </c>
      <c r="AV37" s="80">
        <v>0</v>
      </c>
      <c r="AW37" s="80">
        <v>0</v>
      </c>
      <c r="AX37" s="69">
        <v>0</v>
      </c>
      <c r="AY37" s="69">
        <v>0</v>
      </c>
      <c r="AZ37" s="80">
        <v>0</v>
      </c>
      <c r="BA37" s="80">
        <v>39301</v>
      </c>
      <c r="BB37" s="69">
        <v>0</v>
      </c>
      <c r="BC37" s="69">
        <v>0</v>
      </c>
      <c r="BD37" s="80">
        <v>0</v>
      </c>
      <c r="BE37" s="80">
        <v>0</v>
      </c>
      <c r="BF37" s="69">
        <v>0</v>
      </c>
      <c r="BG37" s="69">
        <v>0</v>
      </c>
      <c r="BH37" s="80">
        <v>0</v>
      </c>
      <c r="BI37" s="80">
        <v>0</v>
      </c>
      <c r="BJ37" s="69">
        <v>0</v>
      </c>
      <c r="BK37" s="69">
        <v>0</v>
      </c>
      <c r="BL37" s="80">
        <v>120</v>
      </c>
      <c r="BM37" s="80">
        <v>0</v>
      </c>
      <c r="BN37" s="69">
        <v>0</v>
      </c>
      <c r="BO37" s="69">
        <v>0</v>
      </c>
      <c r="BP37" s="80">
        <v>0</v>
      </c>
      <c r="BQ37" s="80">
        <v>0</v>
      </c>
      <c r="BR37" s="69">
        <v>0</v>
      </c>
      <c r="BS37" s="69">
        <v>0</v>
      </c>
      <c r="BT37" s="80">
        <v>0</v>
      </c>
      <c r="BU37" s="80">
        <v>0</v>
      </c>
      <c r="BV37" s="69">
        <v>0</v>
      </c>
      <c r="BW37" s="69">
        <v>50</v>
      </c>
      <c r="BX37" s="80">
        <v>0</v>
      </c>
      <c r="BY37" s="80">
        <v>0</v>
      </c>
      <c r="BZ37" s="69">
        <v>0</v>
      </c>
      <c r="CA37" s="69">
        <v>50</v>
      </c>
      <c r="CB37" s="80">
        <v>120</v>
      </c>
      <c r="CC37" s="80">
        <v>68927</v>
      </c>
      <c r="CD37" s="69">
        <v>0</v>
      </c>
      <c r="CE37" s="69" t="s">
        <v>382</v>
      </c>
      <c r="CF37" s="69" t="s">
        <v>383</v>
      </c>
      <c r="CG37" s="69" t="s">
        <v>318</v>
      </c>
      <c r="CH37" s="69" t="s">
        <v>318</v>
      </c>
      <c r="CI37" s="69" t="s">
        <v>318</v>
      </c>
      <c r="CJ37" s="68" t="s">
        <v>318</v>
      </c>
      <c r="CK37" s="68">
        <v>45140</v>
      </c>
      <c r="CL37" s="185" t="s">
        <v>466</v>
      </c>
      <c r="CM37" s="67" t="s">
        <v>467</v>
      </c>
      <c r="CN37" s="67" t="s">
        <v>168</v>
      </c>
      <c r="CO37" s="68">
        <v>44901</v>
      </c>
      <c r="CP37" s="185" t="s">
        <v>471</v>
      </c>
      <c r="CQ37" s="67" t="s">
        <v>468</v>
      </c>
      <c r="CR37" s="67" t="s">
        <v>484</v>
      </c>
      <c r="CS37" s="69">
        <v>10230057.880000001</v>
      </c>
      <c r="CT37" s="69"/>
      <c r="CU37" s="69"/>
      <c r="CV37" s="69">
        <v>0</v>
      </c>
      <c r="CW37" s="69">
        <v>84</v>
      </c>
      <c r="CX37" s="69">
        <v>0</v>
      </c>
      <c r="CY37" s="69">
        <v>0</v>
      </c>
      <c r="CZ37" s="69">
        <v>0</v>
      </c>
      <c r="DA37" s="69">
        <v>0</v>
      </c>
      <c r="DG37" t="str">
        <f t="shared" si="1"/>
        <v>CO</v>
      </c>
    </row>
    <row r="38" spans="1:111">
      <c r="A38" t="str">
        <f t="shared" si="4"/>
        <v>03CO</v>
      </c>
      <c r="B38" s="67" t="s">
        <v>2</v>
      </c>
      <c r="C38" s="67" t="s">
        <v>218</v>
      </c>
      <c r="D38" s="67" t="s">
        <v>219</v>
      </c>
      <c r="E38" s="68">
        <v>44153</v>
      </c>
      <c r="F38" s="185" t="s">
        <v>471</v>
      </c>
      <c r="G38" s="67" t="s">
        <v>469</v>
      </c>
      <c r="H38" s="69">
        <v>1</v>
      </c>
      <c r="I38" s="69">
        <v>2</v>
      </c>
      <c r="J38" s="69">
        <v>480</v>
      </c>
      <c r="K38" s="69">
        <v>640</v>
      </c>
      <c r="L38" s="69">
        <v>661</v>
      </c>
      <c r="M38" s="69">
        <v>-21</v>
      </c>
      <c r="N38" s="69">
        <v>21</v>
      </c>
      <c r="O38" s="69">
        <v>0</v>
      </c>
      <c r="P38" s="69">
        <v>160</v>
      </c>
      <c r="Q38" s="80">
        <v>0</v>
      </c>
      <c r="R38" s="80">
        <v>4269226</v>
      </c>
      <c r="S38" s="80">
        <v>50000</v>
      </c>
      <c r="T38" s="80">
        <v>4219226</v>
      </c>
      <c r="U38" s="80">
        <v>4374816</v>
      </c>
      <c r="V38" s="80">
        <v>4363593</v>
      </c>
      <c r="W38" s="80">
        <v>0</v>
      </c>
      <c r="X38" s="80">
        <v>0</v>
      </c>
      <c r="Y38" s="80">
        <v>0</v>
      </c>
      <c r="Z38" s="80">
        <v>4363593</v>
      </c>
      <c r="AA38" s="80">
        <v>4394715</v>
      </c>
      <c r="AB38" s="80">
        <v>107651</v>
      </c>
      <c r="AC38" s="69">
        <v>105591</v>
      </c>
      <c r="AD38" s="69">
        <v>98</v>
      </c>
      <c r="AE38" s="69">
        <v>8</v>
      </c>
      <c r="AF38" s="80">
        <v>0</v>
      </c>
      <c r="AG38" s="80">
        <v>95913</v>
      </c>
      <c r="AH38" s="69">
        <v>0</v>
      </c>
      <c r="AI38" s="69">
        <v>0</v>
      </c>
      <c r="AJ38" s="80">
        <v>0</v>
      </c>
      <c r="AK38" s="80">
        <v>235</v>
      </c>
      <c r="AL38" s="69">
        <v>0</v>
      </c>
      <c r="AM38" s="69">
        <v>0</v>
      </c>
      <c r="AN38" s="80">
        <v>0</v>
      </c>
      <c r="AO38" s="80">
        <v>0</v>
      </c>
      <c r="AP38" s="69">
        <v>0</v>
      </c>
      <c r="AQ38" s="69">
        <v>0</v>
      </c>
      <c r="AR38" s="80">
        <v>0</v>
      </c>
      <c r="AS38" s="80">
        <v>0</v>
      </c>
      <c r="AT38" s="69">
        <v>0</v>
      </c>
      <c r="AU38" s="69">
        <v>0</v>
      </c>
      <c r="AV38" s="80">
        <v>0</v>
      </c>
      <c r="AW38" s="80">
        <v>0</v>
      </c>
      <c r="AX38" s="69">
        <v>0</v>
      </c>
      <c r="AY38" s="69">
        <v>14</v>
      </c>
      <c r="AZ38" s="80">
        <v>0</v>
      </c>
      <c r="BA38" s="80">
        <v>23399</v>
      </c>
      <c r="BB38" s="69">
        <v>0</v>
      </c>
      <c r="BC38" s="69">
        <v>0</v>
      </c>
      <c r="BD38" s="80">
        <v>0</v>
      </c>
      <c r="BE38" s="80">
        <v>0</v>
      </c>
      <c r="BF38" s="69">
        <v>0</v>
      </c>
      <c r="BG38" s="69">
        <v>0</v>
      </c>
      <c r="BH38" s="80">
        <v>0</v>
      </c>
      <c r="BI38" s="80">
        <v>0</v>
      </c>
      <c r="BJ38" s="69">
        <v>0</v>
      </c>
      <c r="BK38" s="69">
        <v>0</v>
      </c>
      <c r="BL38" s="80">
        <v>0</v>
      </c>
      <c r="BM38" s="80">
        <v>30081</v>
      </c>
      <c r="BN38" s="69">
        <v>0</v>
      </c>
      <c r="BO38" s="69">
        <v>0</v>
      </c>
      <c r="BP38" s="80">
        <v>0</v>
      </c>
      <c r="BQ38" s="80">
        <v>0</v>
      </c>
      <c r="BR38" s="69">
        <v>0</v>
      </c>
      <c r="BS38" s="69">
        <v>0</v>
      </c>
      <c r="BT38" s="80">
        <v>0</v>
      </c>
      <c r="BU38" s="80">
        <v>0</v>
      </c>
      <c r="BV38" s="69">
        <v>0</v>
      </c>
      <c r="BW38" s="69">
        <v>0</v>
      </c>
      <c r="BX38" s="80">
        <v>0</v>
      </c>
      <c r="BY38" s="80">
        <v>0</v>
      </c>
      <c r="BZ38" s="69">
        <v>0</v>
      </c>
      <c r="CA38" s="69">
        <v>22</v>
      </c>
      <c r="CB38" s="80">
        <v>0</v>
      </c>
      <c r="CC38" s="80">
        <v>149628</v>
      </c>
      <c r="CD38" s="69">
        <v>0</v>
      </c>
      <c r="CE38" s="69" t="s">
        <v>384</v>
      </c>
      <c r="CF38" s="69" t="s">
        <v>385</v>
      </c>
      <c r="CG38" s="69" t="s">
        <v>318</v>
      </c>
      <c r="CH38" s="69" t="s">
        <v>318</v>
      </c>
      <c r="CI38" s="69" t="s">
        <v>318</v>
      </c>
      <c r="CJ38" s="68" t="s">
        <v>318</v>
      </c>
      <c r="CK38" s="68">
        <v>45188</v>
      </c>
      <c r="CL38" s="185" t="s">
        <v>466</v>
      </c>
      <c r="CM38" s="67" t="s">
        <v>467</v>
      </c>
      <c r="CN38" s="67" t="s">
        <v>168</v>
      </c>
      <c r="CO38" s="68">
        <v>44899</v>
      </c>
      <c r="CP38" s="185" t="s">
        <v>471</v>
      </c>
      <c r="CQ38" s="67" t="s">
        <v>468</v>
      </c>
      <c r="CR38" s="67" t="s">
        <v>484</v>
      </c>
      <c r="CS38" s="69">
        <v>4154505.73</v>
      </c>
      <c r="CT38" s="69"/>
      <c r="CU38" s="69"/>
      <c r="CV38" s="69">
        <v>0</v>
      </c>
      <c r="CW38" s="69">
        <v>40</v>
      </c>
      <c r="CX38" s="69">
        <v>0</v>
      </c>
      <c r="CY38" s="69">
        <v>0</v>
      </c>
      <c r="CZ38" s="69">
        <v>0</v>
      </c>
      <c r="DA38" s="69">
        <v>0</v>
      </c>
      <c r="DG38" t="str">
        <f t="shared" si="1"/>
        <v>CO</v>
      </c>
    </row>
    <row r="39" spans="1:111">
      <c r="A39" t="str">
        <f t="shared" si="4"/>
        <v>03CO</v>
      </c>
      <c r="B39" s="67" t="s">
        <v>2</v>
      </c>
      <c r="C39" s="67" t="s">
        <v>297</v>
      </c>
      <c r="D39" s="67" t="s">
        <v>298</v>
      </c>
      <c r="E39" s="68">
        <v>43733</v>
      </c>
      <c r="F39" s="185" t="s">
        <v>466</v>
      </c>
      <c r="G39" s="67" t="s">
        <v>465</v>
      </c>
      <c r="H39" s="69">
        <v>3</v>
      </c>
      <c r="I39" s="69">
        <v>0</v>
      </c>
      <c r="J39" s="69">
        <v>150</v>
      </c>
      <c r="K39" s="69">
        <v>292</v>
      </c>
      <c r="L39" s="69">
        <v>262</v>
      </c>
      <c r="M39" s="69">
        <v>30</v>
      </c>
      <c r="N39" s="69">
        <v>0</v>
      </c>
      <c r="O39" s="69">
        <v>0</v>
      </c>
      <c r="P39" s="69">
        <v>112</v>
      </c>
      <c r="Q39" s="80">
        <v>30</v>
      </c>
      <c r="R39" s="80">
        <v>2458081</v>
      </c>
      <c r="S39" s="80">
        <v>51140</v>
      </c>
      <c r="T39" s="80">
        <v>2406941</v>
      </c>
      <c r="U39" s="80">
        <v>2458081</v>
      </c>
      <c r="V39" s="80">
        <v>2572160</v>
      </c>
      <c r="W39" s="80">
        <v>0</v>
      </c>
      <c r="X39" s="80">
        <v>0</v>
      </c>
      <c r="Y39" s="80">
        <v>0</v>
      </c>
      <c r="Z39" s="80">
        <v>2572160</v>
      </c>
      <c r="AA39" s="80">
        <v>2554701</v>
      </c>
      <c r="AB39" s="80">
        <v>-17459</v>
      </c>
      <c r="AC39" s="69">
        <v>0</v>
      </c>
      <c r="AD39" s="69">
        <v>100</v>
      </c>
      <c r="AE39" s="69">
        <v>0</v>
      </c>
      <c r="AF39" s="80">
        <v>0</v>
      </c>
      <c r="AG39" s="80">
        <v>0</v>
      </c>
      <c r="AH39" s="69">
        <v>0</v>
      </c>
      <c r="AI39" s="69">
        <v>0</v>
      </c>
      <c r="AJ39" s="80">
        <v>30</v>
      </c>
      <c r="AK39" s="80">
        <v>42000</v>
      </c>
      <c r="AL39" s="69">
        <v>0</v>
      </c>
      <c r="AM39" s="69">
        <v>0</v>
      </c>
      <c r="AN39" s="80">
        <v>0</v>
      </c>
      <c r="AO39" s="80">
        <v>0</v>
      </c>
      <c r="AP39" s="69">
        <v>0</v>
      </c>
      <c r="AQ39" s="69">
        <v>0</v>
      </c>
      <c r="AR39" s="80">
        <v>0</v>
      </c>
      <c r="AS39" s="80">
        <v>0</v>
      </c>
      <c r="AT39" s="69">
        <v>0</v>
      </c>
      <c r="AU39" s="69">
        <v>0</v>
      </c>
      <c r="AV39" s="80">
        <v>0</v>
      </c>
      <c r="AW39" s="80">
        <v>0</v>
      </c>
      <c r="AX39" s="69">
        <v>0</v>
      </c>
      <c r="AY39" s="69">
        <v>0</v>
      </c>
      <c r="AZ39" s="80">
        <v>0</v>
      </c>
      <c r="BA39" s="80">
        <v>0</v>
      </c>
      <c r="BB39" s="69">
        <v>0</v>
      </c>
      <c r="BC39" s="69">
        <v>0</v>
      </c>
      <c r="BD39" s="80">
        <v>0</v>
      </c>
      <c r="BE39" s="80">
        <v>0</v>
      </c>
      <c r="BF39" s="69">
        <v>0</v>
      </c>
      <c r="BG39" s="69">
        <v>0</v>
      </c>
      <c r="BH39" s="80">
        <v>0</v>
      </c>
      <c r="BI39" s="80">
        <v>0</v>
      </c>
      <c r="BJ39" s="69">
        <v>0</v>
      </c>
      <c r="BK39" s="69">
        <v>0</v>
      </c>
      <c r="BL39" s="80">
        <v>0</v>
      </c>
      <c r="BM39" s="80">
        <v>0</v>
      </c>
      <c r="BN39" s="69">
        <v>0</v>
      </c>
      <c r="BO39" s="69">
        <v>0</v>
      </c>
      <c r="BP39" s="80">
        <v>0</v>
      </c>
      <c r="BQ39" s="80">
        <v>0</v>
      </c>
      <c r="BR39" s="69">
        <v>0</v>
      </c>
      <c r="BS39" s="69">
        <v>0</v>
      </c>
      <c r="BT39" s="80">
        <v>0</v>
      </c>
      <c r="BU39" s="80">
        <v>0</v>
      </c>
      <c r="BV39" s="69">
        <v>0</v>
      </c>
      <c r="BW39" s="69">
        <v>0</v>
      </c>
      <c r="BX39" s="80">
        <v>0</v>
      </c>
      <c r="BY39" s="80">
        <v>0</v>
      </c>
      <c r="BZ39" s="69">
        <v>0</v>
      </c>
      <c r="CA39" s="69">
        <v>0</v>
      </c>
      <c r="CB39" s="80">
        <v>30</v>
      </c>
      <c r="CC39" s="80">
        <v>42000</v>
      </c>
      <c r="CD39" s="69">
        <v>0</v>
      </c>
      <c r="CE39" s="69" t="s">
        <v>351</v>
      </c>
      <c r="CF39" s="69" t="s">
        <v>352</v>
      </c>
      <c r="CG39" s="69" t="s">
        <v>318</v>
      </c>
      <c r="CH39" s="69" t="s">
        <v>318</v>
      </c>
      <c r="CI39" s="69" t="s">
        <v>318</v>
      </c>
      <c r="CJ39" s="68" t="s">
        <v>318</v>
      </c>
      <c r="CK39" s="68">
        <v>45140</v>
      </c>
      <c r="CL39" s="185" t="s">
        <v>466</v>
      </c>
      <c r="CM39" s="67" t="s">
        <v>467</v>
      </c>
      <c r="CN39" s="67" t="s">
        <v>168</v>
      </c>
      <c r="CO39" s="68">
        <v>44106</v>
      </c>
      <c r="CP39" s="185" t="s">
        <v>471</v>
      </c>
      <c r="CQ39" s="67" t="s">
        <v>469</v>
      </c>
      <c r="CR39" s="67" t="s">
        <v>486</v>
      </c>
      <c r="CS39" s="69">
        <v>2031385.77</v>
      </c>
      <c r="CT39" s="69"/>
      <c r="CU39" s="69"/>
      <c r="CV39" s="69">
        <v>30</v>
      </c>
      <c r="CW39" s="69">
        <v>12</v>
      </c>
      <c r="CX39" s="69">
        <v>0</v>
      </c>
      <c r="CY39" s="69">
        <v>0</v>
      </c>
      <c r="CZ39" s="69">
        <v>0</v>
      </c>
      <c r="DA39" s="69">
        <v>0</v>
      </c>
      <c r="DG39" t="str">
        <f t="shared" si="1"/>
        <v>CO</v>
      </c>
    </row>
    <row r="40" spans="1:111">
      <c r="A40" t="str">
        <f t="shared" si="4"/>
        <v>03CO</v>
      </c>
      <c r="B40" s="67" t="s">
        <v>2</v>
      </c>
      <c r="C40" s="67" t="s">
        <v>310</v>
      </c>
      <c r="D40" s="67" t="s">
        <v>311</v>
      </c>
      <c r="E40" s="68">
        <v>44538</v>
      </c>
      <c r="F40" s="185" t="s">
        <v>471</v>
      </c>
      <c r="G40" s="67" t="s">
        <v>472</v>
      </c>
      <c r="H40" s="69">
        <v>1</v>
      </c>
      <c r="I40" s="69">
        <v>0</v>
      </c>
      <c r="J40" s="69">
        <v>150</v>
      </c>
      <c r="K40" s="69">
        <v>222</v>
      </c>
      <c r="L40" s="69">
        <v>220</v>
      </c>
      <c r="M40" s="69">
        <v>2</v>
      </c>
      <c r="N40" s="69">
        <v>0</v>
      </c>
      <c r="O40" s="69">
        <v>0</v>
      </c>
      <c r="P40" s="69">
        <v>72</v>
      </c>
      <c r="Q40" s="80">
        <v>0</v>
      </c>
      <c r="R40" s="80">
        <v>1462111</v>
      </c>
      <c r="S40" s="80">
        <v>0</v>
      </c>
      <c r="T40" s="80">
        <v>1462111</v>
      </c>
      <c r="U40" s="80">
        <v>1462111</v>
      </c>
      <c r="V40" s="80">
        <v>1360760</v>
      </c>
      <c r="W40" s="80">
        <v>0</v>
      </c>
      <c r="X40" s="80">
        <v>0</v>
      </c>
      <c r="Y40" s="80">
        <v>0</v>
      </c>
      <c r="Z40" s="80">
        <v>1360760</v>
      </c>
      <c r="AA40" s="80">
        <v>1370361</v>
      </c>
      <c r="AB40" s="80">
        <v>9601</v>
      </c>
      <c r="AC40" s="69">
        <v>0</v>
      </c>
      <c r="AD40" s="69">
        <v>49</v>
      </c>
      <c r="AE40" s="69">
        <v>0</v>
      </c>
      <c r="AF40" s="80">
        <v>0</v>
      </c>
      <c r="AG40" s="80">
        <v>0</v>
      </c>
      <c r="AH40" s="69">
        <v>0</v>
      </c>
      <c r="AI40" s="69">
        <v>0</v>
      </c>
      <c r="AJ40" s="80">
        <v>0</v>
      </c>
      <c r="AK40" s="80">
        <v>0</v>
      </c>
      <c r="AL40" s="69">
        <v>0</v>
      </c>
      <c r="AM40" s="69">
        <v>0</v>
      </c>
      <c r="AN40" s="80">
        <v>0</v>
      </c>
      <c r="AO40" s="80">
        <v>0</v>
      </c>
      <c r="AP40" s="69">
        <v>0</v>
      </c>
      <c r="AQ40" s="69">
        <v>0</v>
      </c>
      <c r="AR40" s="80">
        <v>0</v>
      </c>
      <c r="AS40" s="80">
        <v>0</v>
      </c>
      <c r="AT40" s="69">
        <v>0</v>
      </c>
      <c r="AU40" s="69">
        <v>0</v>
      </c>
      <c r="AV40" s="80">
        <v>0</v>
      </c>
      <c r="AW40" s="80">
        <v>0</v>
      </c>
      <c r="AX40" s="69">
        <v>0</v>
      </c>
      <c r="AY40" s="69">
        <v>0</v>
      </c>
      <c r="AZ40" s="80">
        <v>0</v>
      </c>
      <c r="BA40" s="80">
        <v>0</v>
      </c>
      <c r="BB40" s="69">
        <v>0</v>
      </c>
      <c r="BC40" s="69">
        <v>0</v>
      </c>
      <c r="BD40" s="80">
        <v>0</v>
      </c>
      <c r="BE40" s="80">
        <v>0</v>
      </c>
      <c r="BF40" s="69">
        <v>0</v>
      </c>
      <c r="BG40" s="69">
        <v>0</v>
      </c>
      <c r="BH40" s="80">
        <v>0</v>
      </c>
      <c r="BI40" s="80">
        <v>0</v>
      </c>
      <c r="BJ40" s="69">
        <v>0</v>
      </c>
      <c r="BK40" s="69">
        <v>0</v>
      </c>
      <c r="BL40" s="80">
        <v>0</v>
      </c>
      <c r="BM40" s="80">
        <v>0</v>
      </c>
      <c r="BN40" s="69">
        <v>0</v>
      </c>
      <c r="BO40" s="69">
        <v>0</v>
      </c>
      <c r="BP40" s="80">
        <v>0</v>
      </c>
      <c r="BQ40" s="80">
        <v>0</v>
      </c>
      <c r="BR40" s="69">
        <v>0</v>
      </c>
      <c r="BS40" s="69">
        <v>0</v>
      </c>
      <c r="BT40" s="80">
        <v>0</v>
      </c>
      <c r="BU40" s="80">
        <v>0</v>
      </c>
      <c r="BV40" s="69">
        <v>0</v>
      </c>
      <c r="BW40" s="69">
        <v>11</v>
      </c>
      <c r="BX40" s="80">
        <v>0</v>
      </c>
      <c r="BY40" s="80">
        <v>0</v>
      </c>
      <c r="BZ40" s="69">
        <v>0</v>
      </c>
      <c r="CA40" s="69">
        <v>11</v>
      </c>
      <c r="CB40" s="80">
        <v>0</v>
      </c>
      <c r="CC40" s="80">
        <v>0</v>
      </c>
      <c r="CD40" s="69">
        <v>0</v>
      </c>
      <c r="CE40" s="69" t="s">
        <v>386</v>
      </c>
      <c r="CF40" s="69" t="s">
        <v>387</v>
      </c>
      <c r="CG40" s="69" t="s">
        <v>318</v>
      </c>
      <c r="CH40" s="69" t="s">
        <v>318</v>
      </c>
      <c r="CI40" s="69" t="s">
        <v>318</v>
      </c>
      <c r="CJ40" s="68" t="s">
        <v>318</v>
      </c>
      <c r="CK40" s="68">
        <v>45126</v>
      </c>
      <c r="CL40" s="185" t="s">
        <v>466</v>
      </c>
      <c r="CM40" s="67" t="s">
        <v>467</v>
      </c>
      <c r="CN40" s="67" t="s">
        <v>168</v>
      </c>
      <c r="CO40" s="68">
        <v>44841</v>
      </c>
      <c r="CP40" s="185" t="s">
        <v>471</v>
      </c>
      <c r="CQ40" s="67" t="s">
        <v>468</v>
      </c>
      <c r="CR40" s="67" t="s">
        <v>487</v>
      </c>
      <c r="CS40" s="69">
        <v>1750125.19</v>
      </c>
      <c r="CT40" s="69"/>
      <c r="CU40" s="69"/>
      <c r="CV40" s="69">
        <v>0</v>
      </c>
      <c r="CW40" s="69">
        <v>12</v>
      </c>
      <c r="CX40" s="69">
        <v>0</v>
      </c>
      <c r="CY40" s="69">
        <v>0</v>
      </c>
      <c r="CZ40" s="69">
        <v>0</v>
      </c>
      <c r="DA40" s="69">
        <v>0</v>
      </c>
      <c r="DG40" t="str">
        <f t="shared" si="1"/>
        <v>CO</v>
      </c>
    </row>
    <row r="41" spans="1:111">
      <c r="A41" t="str">
        <f t="shared" si="4"/>
        <v>03CO</v>
      </c>
      <c r="B41" s="67" t="s">
        <v>2</v>
      </c>
      <c r="C41" s="67" t="s">
        <v>299</v>
      </c>
      <c r="D41" s="67" t="s">
        <v>300</v>
      </c>
      <c r="E41" s="68">
        <v>44153</v>
      </c>
      <c r="F41" s="185" t="s">
        <v>471</v>
      </c>
      <c r="G41" s="67" t="s">
        <v>469</v>
      </c>
      <c r="H41" s="69">
        <v>2</v>
      </c>
      <c r="I41" s="69">
        <v>1</v>
      </c>
      <c r="J41" s="69">
        <v>365</v>
      </c>
      <c r="K41" s="69">
        <v>689</v>
      </c>
      <c r="L41" s="69">
        <v>689</v>
      </c>
      <c r="M41" s="69">
        <v>0</v>
      </c>
      <c r="N41" s="69">
        <v>0</v>
      </c>
      <c r="O41" s="69">
        <v>0</v>
      </c>
      <c r="P41" s="69">
        <v>303</v>
      </c>
      <c r="Q41" s="80">
        <v>21</v>
      </c>
      <c r="R41" s="80">
        <v>6166449</v>
      </c>
      <c r="S41" s="80">
        <v>83640</v>
      </c>
      <c r="T41" s="80">
        <v>6082809</v>
      </c>
      <c r="U41" s="80">
        <v>6166449</v>
      </c>
      <c r="V41" s="80">
        <v>6679471</v>
      </c>
      <c r="W41" s="80">
        <v>0</v>
      </c>
      <c r="X41" s="80">
        <v>0</v>
      </c>
      <c r="Y41" s="80">
        <v>0</v>
      </c>
      <c r="Z41" s="80">
        <v>6679471</v>
      </c>
      <c r="AA41" s="80">
        <v>7791843</v>
      </c>
      <c r="AB41" s="80">
        <v>1176465</v>
      </c>
      <c r="AC41" s="69">
        <v>0</v>
      </c>
      <c r="AD41" s="69">
        <v>170</v>
      </c>
      <c r="AE41" s="69">
        <v>16</v>
      </c>
      <c r="AF41" s="80">
        <v>0</v>
      </c>
      <c r="AG41" s="80">
        <v>0</v>
      </c>
      <c r="AH41" s="69">
        <v>0</v>
      </c>
      <c r="AI41" s="69">
        <v>0</v>
      </c>
      <c r="AJ41" s="80">
        <v>0</v>
      </c>
      <c r="AK41" s="80">
        <v>0</v>
      </c>
      <c r="AL41" s="69">
        <v>0</v>
      </c>
      <c r="AM41" s="69">
        <v>0</v>
      </c>
      <c r="AN41" s="80">
        <v>0</v>
      </c>
      <c r="AO41" s="80">
        <v>0</v>
      </c>
      <c r="AP41" s="69">
        <v>0</v>
      </c>
      <c r="AQ41" s="69">
        <v>0</v>
      </c>
      <c r="AR41" s="80">
        <v>0</v>
      </c>
      <c r="AS41" s="80">
        <v>0</v>
      </c>
      <c r="AT41" s="69">
        <v>0</v>
      </c>
      <c r="AU41" s="69">
        <v>0</v>
      </c>
      <c r="AV41" s="80">
        <v>0</v>
      </c>
      <c r="AW41" s="80">
        <v>0</v>
      </c>
      <c r="AX41" s="69">
        <v>0</v>
      </c>
      <c r="AY41" s="69">
        <v>0</v>
      </c>
      <c r="AZ41" s="80">
        <v>0</v>
      </c>
      <c r="BA41" s="80">
        <v>0</v>
      </c>
      <c r="BB41" s="69">
        <v>0</v>
      </c>
      <c r="BC41" s="69">
        <v>0</v>
      </c>
      <c r="BD41" s="80">
        <v>0</v>
      </c>
      <c r="BE41" s="80">
        <v>0</v>
      </c>
      <c r="BF41" s="69">
        <v>0</v>
      </c>
      <c r="BG41" s="69">
        <v>0</v>
      </c>
      <c r="BH41" s="80">
        <v>0</v>
      </c>
      <c r="BI41" s="80">
        <v>0</v>
      </c>
      <c r="BJ41" s="69">
        <v>0</v>
      </c>
      <c r="BK41" s="69">
        <v>0</v>
      </c>
      <c r="BL41" s="80">
        <v>21</v>
      </c>
      <c r="BM41" s="80">
        <v>67784</v>
      </c>
      <c r="BN41" s="69">
        <v>0</v>
      </c>
      <c r="BO41" s="69">
        <v>0</v>
      </c>
      <c r="BP41" s="80">
        <v>0</v>
      </c>
      <c r="BQ41" s="80">
        <v>0</v>
      </c>
      <c r="BR41" s="69">
        <v>0</v>
      </c>
      <c r="BS41" s="69">
        <v>0</v>
      </c>
      <c r="BT41" s="80">
        <v>0</v>
      </c>
      <c r="BU41" s="80">
        <v>0</v>
      </c>
      <c r="BV41" s="69">
        <v>0</v>
      </c>
      <c r="BW41" s="69">
        <v>28</v>
      </c>
      <c r="BX41" s="80">
        <v>0</v>
      </c>
      <c r="BY41" s="80">
        <v>0</v>
      </c>
      <c r="BZ41" s="69">
        <v>0</v>
      </c>
      <c r="CA41" s="69">
        <v>44</v>
      </c>
      <c r="CB41" s="80">
        <v>21</v>
      </c>
      <c r="CC41" s="80">
        <v>67784</v>
      </c>
      <c r="CD41" s="69">
        <v>0</v>
      </c>
      <c r="CE41" s="69" t="s">
        <v>351</v>
      </c>
      <c r="CF41" s="69" t="s">
        <v>352</v>
      </c>
      <c r="CG41" s="69" t="s">
        <v>318</v>
      </c>
      <c r="CH41" s="69" t="s">
        <v>318</v>
      </c>
      <c r="CI41" s="69" t="s">
        <v>318</v>
      </c>
      <c r="CJ41" s="68" t="s">
        <v>318</v>
      </c>
      <c r="CK41" s="68">
        <v>45132</v>
      </c>
      <c r="CL41" s="185" t="s">
        <v>466</v>
      </c>
      <c r="CM41" s="67" t="s">
        <v>467</v>
      </c>
      <c r="CN41" s="67" t="s">
        <v>168</v>
      </c>
      <c r="CO41" s="68">
        <v>44972</v>
      </c>
      <c r="CP41" s="185" t="s">
        <v>470</v>
      </c>
      <c r="CQ41" s="67" t="s">
        <v>468</v>
      </c>
      <c r="CR41" s="67" t="s">
        <v>486</v>
      </c>
      <c r="CS41" s="69">
        <v>7986598.29</v>
      </c>
      <c r="CT41" s="69"/>
      <c r="CU41" s="69"/>
      <c r="CV41" s="69">
        <v>21</v>
      </c>
      <c r="CW41" s="69">
        <v>89</v>
      </c>
      <c r="CX41" s="69">
        <v>0</v>
      </c>
      <c r="CY41" s="69">
        <v>0</v>
      </c>
      <c r="CZ41" s="69">
        <v>0</v>
      </c>
      <c r="DA41" s="69">
        <v>0</v>
      </c>
      <c r="DG41" t="str">
        <f t="shared" si="1"/>
        <v>CO</v>
      </c>
    </row>
    <row r="42" spans="1:111">
      <c r="A42" t="str">
        <f t="shared" si="4"/>
        <v>03CO</v>
      </c>
      <c r="B42" s="67" t="s">
        <v>2</v>
      </c>
      <c r="C42" s="67" t="s">
        <v>312</v>
      </c>
      <c r="D42" s="67" t="s">
        <v>313</v>
      </c>
      <c r="E42" s="68">
        <v>43887</v>
      </c>
      <c r="F42" s="185" t="s">
        <v>470</v>
      </c>
      <c r="G42" s="67" t="s">
        <v>465</v>
      </c>
      <c r="H42" s="69">
        <v>1</v>
      </c>
      <c r="I42" s="69">
        <v>0</v>
      </c>
      <c r="J42" s="69">
        <v>45</v>
      </c>
      <c r="K42" s="69">
        <v>83</v>
      </c>
      <c r="L42" s="69">
        <v>80</v>
      </c>
      <c r="M42" s="69">
        <v>3</v>
      </c>
      <c r="N42" s="69">
        <v>0</v>
      </c>
      <c r="O42" s="69">
        <v>0</v>
      </c>
      <c r="P42" s="69">
        <v>38</v>
      </c>
      <c r="Q42" s="80">
        <v>0</v>
      </c>
      <c r="R42" s="80">
        <v>187229</v>
      </c>
      <c r="S42" s="80">
        <v>12274</v>
      </c>
      <c r="T42" s="80">
        <v>174955</v>
      </c>
      <c r="U42" s="80">
        <v>187229</v>
      </c>
      <c r="V42" s="80">
        <v>175598</v>
      </c>
      <c r="W42" s="80">
        <v>0</v>
      </c>
      <c r="X42" s="80">
        <v>0</v>
      </c>
      <c r="Y42" s="80">
        <v>0</v>
      </c>
      <c r="Z42" s="80">
        <v>175598</v>
      </c>
      <c r="AA42" s="80">
        <v>166353</v>
      </c>
      <c r="AB42" s="80">
        <v>-9245</v>
      </c>
      <c r="AC42" s="69">
        <v>0</v>
      </c>
      <c r="AD42" s="69">
        <v>35</v>
      </c>
      <c r="AE42" s="69">
        <v>8</v>
      </c>
      <c r="AF42" s="80">
        <v>0</v>
      </c>
      <c r="AG42" s="80">
        <v>0</v>
      </c>
      <c r="AH42" s="69">
        <v>0</v>
      </c>
      <c r="AI42" s="69">
        <v>0</v>
      </c>
      <c r="AJ42" s="80">
        <v>0</v>
      </c>
      <c r="AK42" s="80">
        <v>0</v>
      </c>
      <c r="AL42" s="69">
        <v>0</v>
      </c>
      <c r="AM42" s="69">
        <v>0</v>
      </c>
      <c r="AN42" s="80">
        <v>0</v>
      </c>
      <c r="AO42" s="80">
        <v>0</v>
      </c>
      <c r="AP42" s="69">
        <v>0</v>
      </c>
      <c r="AQ42" s="69">
        <v>0</v>
      </c>
      <c r="AR42" s="80">
        <v>0</v>
      </c>
      <c r="AS42" s="80">
        <v>0</v>
      </c>
      <c r="AT42" s="69">
        <v>0</v>
      </c>
      <c r="AU42" s="69">
        <v>0</v>
      </c>
      <c r="AV42" s="80">
        <v>0</v>
      </c>
      <c r="AW42" s="80">
        <v>0</v>
      </c>
      <c r="AX42" s="69">
        <v>0</v>
      </c>
      <c r="AY42" s="69">
        <v>0</v>
      </c>
      <c r="AZ42" s="80">
        <v>0</v>
      </c>
      <c r="BA42" s="80">
        <v>0</v>
      </c>
      <c r="BB42" s="69">
        <v>0</v>
      </c>
      <c r="BC42" s="69">
        <v>0</v>
      </c>
      <c r="BD42" s="80">
        <v>0</v>
      </c>
      <c r="BE42" s="80">
        <v>0</v>
      </c>
      <c r="BF42" s="69">
        <v>0</v>
      </c>
      <c r="BG42" s="69">
        <v>0</v>
      </c>
      <c r="BH42" s="80">
        <v>0</v>
      </c>
      <c r="BI42" s="80">
        <v>0</v>
      </c>
      <c r="BJ42" s="69">
        <v>0</v>
      </c>
      <c r="BK42" s="69">
        <v>0</v>
      </c>
      <c r="BL42" s="80">
        <v>0</v>
      </c>
      <c r="BM42" s="80">
        <v>0</v>
      </c>
      <c r="BN42" s="69">
        <v>0</v>
      </c>
      <c r="BO42" s="69">
        <v>0</v>
      </c>
      <c r="BP42" s="80">
        <v>0</v>
      </c>
      <c r="BQ42" s="80">
        <v>0</v>
      </c>
      <c r="BR42" s="69">
        <v>0</v>
      </c>
      <c r="BS42" s="69">
        <v>0</v>
      </c>
      <c r="BT42" s="80">
        <v>0</v>
      </c>
      <c r="BU42" s="80">
        <v>0</v>
      </c>
      <c r="BV42" s="69">
        <v>0</v>
      </c>
      <c r="BW42" s="69">
        <v>0</v>
      </c>
      <c r="BX42" s="80">
        <v>0</v>
      </c>
      <c r="BY42" s="80">
        <v>0</v>
      </c>
      <c r="BZ42" s="69">
        <v>0</v>
      </c>
      <c r="CA42" s="69">
        <v>8</v>
      </c>
      <c r="CB42" s="80">
        <v>0</v>
      </c>
      <c r="CC42" s="80">
        <v>0</v>
      </c>
      <c r="CD42" s="69">
        <v>0</v>
      </c>
      <c r="CE42" s="69" t="s">
        <v>388</v>
      </c>
      <c r="CF42" s="69" t="s">
        <v>389</v>
      </c>
      <c r="CG42" s="69" t="s">
        <v>318</v>
      </c>
      <c r="CH42" s="69" t="s">
        <v>318</v>
      </c>
      <c r="CI42" s="69" t="s">
        <v>318</v>
      </c>
      <c r="CJ42" s="68" t="s">
        <v>318</v>
      </c>
      <c r="CK42" s="68">
        <v>45140</v>
      </c>
      <c r="CL42" s="185" t="s">
        <v>466</v>
      </c>
      <c r="CM42" s="67" t="s">
        <v>467</v>
      </c>
      <c r="CN42" s="67" t="s">
        <v>168</v>
      </c>
      <c r="CO42" s="68">
        <v>44057</v>
      </c>
      <c r="CP42" s="185" t="s">
        <v>466</v>
      </c>
      <c r="CQ42" s="67" t="s">
        <v>469</v>
      </c>
      <c r="CR42" s="67" t="s">
        <v>486</v>
      </c>
      <c r="CS42" s="69">
        <v>262871.46000000002</v>
      </c>
      <c r="CT42" s="69"/>
      <c r="CU42" s="69"/>
      <c r="CV42" s="69">
        <v>0</v>
      </c>
      <c r="CW42" s="69">
        <v>3</v>
      </c>
      <c r="CX42" s="69">
        <v>0</v>
      </c>
      <c r="CY42" s="69">
        <v>0</v>
      </c>
      <c r="CZ42" s="69">
        <v>0</v>
      </c>
      <c r="DA42" s="69">
        <v>0</v>
      </c>
      <c r="DG42" t="str">
        <f t="shared" si="1"/>
        <v>CO</v>
      </c>
    </row>
    <row r="43" spans="1:111">
      <c r="A43" t="str">
        <f t="shared" si="4"/>
        <v>03CO</v>
      </c>
      <c r="B43" s="67" t="s">
        <v>2</v>
      </c>
      <c r="C43" s="67" t="s">
        <v>220</v>
      </c>
      <c r="D43" s="67" t="s">
        <v>221</v>
      </c>
      <c r="E43" s="68">
        <v>44769</v>
      </c>
      <c r="F43" s="185" t="s">
        <v>466</v>
      </c>
      <c r="G43" s="67" t="s">
        <v>468</v>
      </c>
      <c r="H43" s="69">
        <v>1</v>
      </c>
      <c r="I43" s="69">
        <v>1</v>
      </c>
      <c r="J43" s="69">
        <v>95</v>
      </c>
      <c r="K43" s="69">
        <v>131</v>
      </c>
      <c r="L43" s="69">
        <v>130</v>
      </c>
      <c r="M43" s="69">
        <v>1</v>
      </c>
      <c r="N43" s="69">
        <v>0</v>
      </c>
      <c r="O43" s="69">
        <v>0</v>
      </c>
      <c r="P43" s="69">
        <v>36</v>
      </c>
      <c r="Q43" s="80">
        <v>0</v>
      </c>
      <c r="R43" s="80">
        <v>987732</v>
      </c>
      <c r="S43" s="80">
        <v>41493</v>
      </c>
      <c r="T43" s="80">
        <v>946239</v>
      </c>
      <c r="U43" s="80">
        <v>927591</v>
      </c>
      <c r="V43" s="80">
        <v>903555</v>
      </c>
      <c r="W43" s="80">
        <v>0</v>
      </c>
      <c r="X43" s="80">
        <v>0</v>
      </c>
      <c r="Y43" s="80">
        <v>0</v>
      </c>
      <c r="Z43" s="80">
        <v>903555</v>
      </c>
      <c r="AA43" s="80">
        <v>903555</v>
      </c>
      <c r="AB43" s="80">
        <v>0</v>
      </c>
      <c r="AC43" s="69">
        <v>-60141</v>
      </c>
      <c r="AD43" s="69">
        <v>19</v>
      </c>
      <c r="AE43" s="69">
        <v>0</v>
      </c>
      <c r="AF43" s="80">
        <v>0</v>
      </c>
      <c r="AG43" s="80">
        <v>0</v>
      </c>
      <c r="AH43" s="69">
        <v>0</v>
      </c>
      <c r="AI43" s="69">
        <v>0</v>
      </c>
      <c r="AJ43" s="80">
        <v>0</v>
      </c>
      <c r="AK43" s="80">
        <v>-60141</v>
      </c>
      <c r="AL43" s="69">
        <v>0</v>
      </c>
      <c r="AM43" s="69">
        <v>0</v>
      </c>
      <c r="AN43" s="80">
        <v>0</v>
      </c>
      <c r="AO43" s="80">
        <v>0</v>
      </c>
      <c r="AP43" s="69">
        <v>0</v>
      </c>
      <c r="AQ43" s="69">
        <v>0</v>
      </c>
      <c r="AR43" s="80">
        <v>0</v>
      </c>
      <c r="AS43" s="80">
        <v>0</v>
      </c>
      <c r="AT43" s="69">
        <v>0</v>
      </c>
      <c r="AU43" s="69">
        <v>0</v>
      </c>
      <c r="AV43" s="80">
        <v>0</v>
      </c>
      <c r="AW43" s="80">
        <v>0</v>
      </c>
      <c r="AX43" s="69">
        <v>0</v>
      </c>
      <c r="AY43" s="69">
        <v>0</v>
      </c>
      <c r="AZ43" s="80">
        <v>0</v>
      </c>
      <c r="BA43" s="80">
        <v>0</v>
      </c>
      <c r="BB43" s="69">
        <v>0</v>
      </c>
      <c r="BC43" s="69">
        <v>0</v>
      </c>
      <c r="BD43" s="80">
        <v>0</v>
      </c>
      <c r="BE43" s="80">
        <v>0</v>
      </c>
      <c r="BF43" s="69">
        <v>0</v>
      </c>
      <c r="BG43" s="69">
        <v>0</v>
      </c>
      <c r="BH43" s="80">
        <v>0</v>
      </c>
      <c r="BI43" s="80">
        <v>0</v>
      </c>
      <c r="BJ43" s="69">
        <v>0</v>
      </c>
      <c r="BK43" s="69">
        <v>0</v>
      </c>
      <c r="BL43" s="80">
        <v>0</v>
      </c>
      <c r="BM43" s="80">
        <v>0</v>
      </c>
      <c r="BN43" s="69">
        <v>0</v>
      </c>
      <c r="BO43" s="69">
        <v>0</v>
      </c>
      <c r="BP43" s="80">
        <v>0</v>
      </c>
      <c r="BQ43" s="80">
        <v>0</v>
      </c>
      <c r="BR43" s="69">
        <v>0</v>
      </c>
      <c r="BS43" s="69">
        <v>0</v>
      </c>
      <c r="BT43" s="80">
        <v>0</v>
      </c>
      <c r="BU43" s="80">
        <v>0</v>
      </c>
      <c r="BV43" s="69">
        <v>0</v>
      </c>
      <c r="BW43" s="69">
        <v>0</v>
      </c>
      <c r="BX43" s="80">
        <v>0</v>
      </c>
      <c r="BY43" s="80">
        <v>0</v>
      </c>
      <c r="BZ43" s="69">
        <v>0</v>
      </c>
      <c r="CA43" s="69">
        <v>0</v>
      </c>
      <c r="CB43" s="80">
        <v>0</v>
      </c>
      <c r="CC43" s="80">
        <v>-60141</v>
      </c>
      <c r="CD43" s="69">
        <v>0</v>
      </c>
      <c r="CE43" s="69" t="s">
        <v>390</v>
      </c>
      <c r="CF43" s="69" t="s">
        <v>391</v>
      </c>
      <c r="CG43" s="69" t="s">
        <v>318</v>
      </c>
      <c r="CH43" s="69" t="s">
        <v>318</v>
      </c>
      <c r="CI43" s="69" t="s">
        <v>318</v>
      </c>
      <c r="CJ43" s="68" t="s">
        <v>318</v>
      </c>
      <c r="CK43" s="68">
        <v>45127</v>
      </c>
      <c r="CL43" s="185" t="s">
        <v>466</v>
      </c>
      <c r="CM43" s="67" t="s">
        <v>467</v>
      </c>
      <c r="CN43" s="67" t="s">
        <v>168</v>
      </c>
      <c r="CO43" s="68">
        <v>45058</v>
      </c>
      <c r="CP43" s="185" t="s">
        <v>464</v>
      </c>
      <c r="CQ43" s="67" t="s">
        <v>468</v>
      </c>
      <c r="CR43" s="67" t="s">
        <v>486</v>
      </c>
      <c r="CS43" s="69">
        <v>912225.16</v>
      </c>
      <c r="CT43" s="69"/>
      <c r="CU43" s="69"/>
      <c r="CV43" s="69">
        <v>0</v>
      </c>
      <c r="CW43" s="69">
        <v>17</v>
      </c>
      <c r="CX43" s="69">
        <v>0</v>
      </c>
      <c r="CY43" s="69">
        <v>0</v>
      </c>
      <c r="CZ43" s="69">
        <v>0</v>
      </c>
      <c r="DA43" s="69">
        <v>0</v>
      </c>
      <c r="DG43" t="str">
        <f t="shared" si="1"/>
        <v>CO</v>
      </c>
    </row>
    <row r="44" spans="1:111">
      <c r="A44" t="str">
        <f t="shared" si="4"/>
        <v>03CO</v>
      </c>
      <c r="B44" s="67" t="s">
        <v>2</v>
      </c>
      <c r="C44" s="67" t="s">
        <v>222</v>
      </c>
      <c r="D44" s="67" t="s">
        <v>223</v>
      </c>
      <c r="E44" s="68">
        <v>44496</v>
      </c>
      <c r="F44" s="185" t="s">
        <v>471</v>
      </c>
      <c r="G44" s="67" t="s">
        <v>472</v>
      </c>
      <c r="H44" s="69">
        <v>2</v>
      </c>
      <c r="I44" s="69">
        <v>3</v>
      </c>
      <c r="J44" s="69">
        <v>230</v>
      </c>
      <c r="K44" s="69">
        <v>481</v>
      </c>
      <c r="L44" s="69">
        <v>480</v>
      </c>
      <c r="M44" s="69">
        <v>1</v>
      </c>
      <c r="N44" s="69">
        <v>0</v>
      </c>
      <c r="O44" s="69">
        <v>0</v>
      </c>
      <c r="P44" s="69">
        <v>236</v>
      </c>
      <c r="Q44" s="80">
        <v>15</v>
      </c>
      <c r="R44" s="80">
        <v>6283852</v>
      </c>
      <c r="S44" s="80">
        <v>73669</v>
      </c>
      <c r="T44" s="80">
        <v>6210183</v>
      </c>
      <c r="U44" s="80">
        <v>6727204</v>
      </c>
      <c r="V44" s="80">
        <v>6844151</v>
      </c>
      <c r="W44" s="80">
        <v>0</v>
      </c>
      <c r="X44" s="80">
        <v>0</v>
      </c>
      <c r="Y44" s="80">
        <v>0</v>
      </c>
      <c r="Z44" s="80">
        <v>6844151</v>
      </c>
      <c r="AA44" s="80">
        <v>7176797</v>
      </c>
      <c r="AB44" s="80">
        <v>332646</v>
      </c>
      <c r="AC44" s="69">
        <v>443352</v>
      </c>
      <c r="AD44" s="69">
        <v>186</v>
      </c>
      <c r="AE44" s="69">
        <v>0</v>
      </c>
      <c r="AF44" s="80">
        <v>7</v>
      </c>
      <c r="AG44" s="80">
        <v>378034</v>
      </c>
      <c r="AH44" s="69">
        <v>0</v>
      </c>
      <c r="AI44" s="69">
        <v>0</v>
      </c>
      <c r="AJ44" s="80">
        <v>8</v>
      </c>
      <c r="AK44" s="80">
        <v>133625</v>
      </c>
      <c r="AL44" s="69">
        <v>0</v>
      </c>
      <c r="AM44" s="69">
        <v>0</v>
      </c>
      <c r="AN44" s="80">
        <v>0</v>
      </c>
      <c r="AO44" s="80">
        <v>0</v>
      </c>
      <c r="AP44" s="69">
        <v>0</v>
      </c>
      <c r="AQ44" s="69">
        <v>0</v>
      </c>
      <c r="AR44" s="80">
        <v>0</v>
      </c>
      <c r="AS44" s="80">
        <v>0</v>
      </c>
      <c r="AT44" s="69">
        <v>0</v>
      </c>
      <c r="AU44" s="69">
        <v>0</v>
      </c>
      <c r="AV44" s="80">
        <v>0</v>
      </c>
      <c r="AW44" s="80">
        <v>0</v>
      </c>
      <c r="AX44" s="69">
        <v>0</v>
      </c>
      <c r="AY44" s="69">
        <v>0</v>
      </c>
      <c r="AZ44" s="80">
        <v>0</v>
      </c>
      <c r="BA44" s="80">
        <v>0</v>
      </c>
      <c r="BB44" s="69">
        <v>0</v>
      </c>
      <c r="BC44" s="69">
        <v>0</v>
      </c>
      <c r="BD44" s="80">
        <v>0</v>
      </c>
      <c r="BE44" s="80">
        <v>0</v>
      </c>
      <c r="BF44" s="69">
        <v>0</v>
      </c>
      <c r="BG44" s="69">
        <v>0</v>
      </c>
      <c r="BH44" s="80">
        <v>0</v>
      </c>
      <c r="BI44" s="80">
        <v>0</v>
      </c>
      <c r="BJ44" s="69">
        <v>0</v>
      </c>
      <c r="BK44" s="69">
        <v>0</v>
      </c>
      <c r="BL44" s="80">
        <v>0</v>
      </c>
      <c r="BM44" s="80">
        <v>0</v>
      </c>
      <c r="BN44" s="69">
        <v>0</v>
      </c>
      <c r="BO44" s="69">
        <v>0</v>
      </c>
      <c r="BP44" s="80">
        <v>0</v>
      </c>
      <c r="BQ44" s="80">
        <v>0</v>
      </c>
      <c r="BR44" s="69">
        <v>0</v>
      </c>
      <c r="BS44" s="69">
        <v>0</v>
      </c>
      <c r="BT44" s="80">
        <v>0</v>
      </c>
      <c r="BU44" s="80">
        <v>0</v>
      </c>
      <c r="BV44" s="69">
        <v>0</v>
      </c>
      <c r="BW44" s="69">
        <v>0</v>
      </c>
      <c r="BX44" s="80">
        <v>0</v>
      </c>
      <c r="BY44" s="80">
        <v>0</v>
      </c>
      <c r="BZ44" s="69">
        <v>0</v>
      </c>
      <c r="CA44" s="69">
        <v>0</v>
      </c>
      <c r="CB44" s="80">
        <v>15</v>
      </c>
      <c r="CC44" s="80">
        <v>511659</v>
      </c>
      <c r="CD44" s="69">
        <v>0</v>
      </c>
      <c r="CE44" s="69" t="s">
        <v>392</v>
      </c>
      <c r="CF44" s="69" t="s">
        <v>393</v>
      </c>
      <c r="CG44" s="69" t="s">
        <v>318</v>
      </c>
      <c r="CH44" s="69" t="s">
        <v>318</v>
      </c>
      <c r="CI44" s="69" t="s">
        <v>318</v>
      </c>
      <c r="CJ44" s="68" t="s">
        <v>318</v>
      </c>
      <c r="CK44" s="68">
        <v>45155</v>
      </c>
      <c r="CL44" s="185" t="s">
        <v>466</v>
      </c>
      <c r="CM44" s="67" t="s">
        <v>467</v>
      </c>
      <c r="CN44" s="67" t="s">
        <v>168</v>
      </c>
      <c r="CO44" s="68">
        <v>45105</v>
      </c>
      <c r="CP44" s="185" t="s">
        <v>464</v>
      </c>
      <c r="CQ44" s="67" t="s">
        <v>468</v>
      </c>
      <c r="CR44" s="67" t="s">
        <v>484</v>
      </c>
      <c r="CS44" s="69">
        <v>7460138.2800000003</v>
      </c>
      <c r="CT44" s="69"/>
      <c r="CU44" s="69"/>
      <c r="CV44" s="69">
        <v>1</v>
      </c>
      <c r="CW44" s="69">
        <v>50</v>
      </c>
      <c r="CX44" s="69">
        <v>0</v>
      </c>
      <c r="CY44" s="69">
        <v>0</v>
      </c>
      <c r="CZ44" s="69">
        <v>0</v>
      </c>
      <c r="DA44" s="69">
        <v>0</v>
      </c>
      <c r="DG44" t="str">
        <f t="shared" si="1"/>
        <v>CO</v>
      </c>
    </row>
    <row r="45" spans="1:111">
      <c r="A45" t="str">
        <f t="shared" si="4"/>
        <v>03CO</v>
      </c>
      <c r="B45" s="67" t="s">
        <v>2</v>
      </c>
      <c r="C45" s="67" t="s">
        <v>394</v>
      </c>
      <c r="D45" s="67" t="s">
        <v>488</v>
      </c>
      <c r="E45" s="68">
        <v>44727</v>
      </c>
      <c r="F45" s="185" t="s">
        <v>464</v>
      </c>
      <c r="G45" s="67" t="s">
        <v>472</v>
      </c>
      <c r="H45" s="69">
        <v>1</v>
      </c>
      <c r="I45" s="69">
        <v>1</v>
      </c>
      <c r="J45" s="69">
        <v>100</v>
      </c>
      <c r="K45" s="69">
        <v>125</v>
      </c>
      <c r="L45" s="69">
        <v>92</v>
      </c>
      <c r="M45" s="69">
        <v>33</v>
      </c>
      <c r="N45" s="69">
        <v>0</v>
      </c>
      <c r="O45" s="69">
        <v>0</v>
      </c>
      <c r="P45" s="69">
        <v>25</v>
      </c>
      <c r="Q45" s="80">
        <v>0</v>
      </c>
      <c r="R45" s="80">
        <v>2537432</v>
      </c>
      <c r="S45" s="80">
        <v>50000</v>
      </c>
      <c r="T45" s="80">
        <v>2487432</v>
      </c>
      <c r="U45" s="80">
        <v>2537432</v>
      </c>
      <c r="V45" s="80">
        <v>2741257</v>
      </c>
      <c r="W45" s="80">
        <v>0</v>
      </c>
      <c r="X45" s="80">
        <v>0</v>
      </c>
      <c r="Y45" s="80">
        <v>0</v>
      </c>
      <c r="Z45" s="80">
        <v>2741257</v>
      </c>
      <c r="AA45" s="80">
        <v>2721406</v>
      </c>
      <c r="AB45" s="80">
        <v>-19851</v>
      </c>
      <c r="AC45" s="69">
        <v>0</v>
      </c>
      <c r="AD45" s="69">
        <v>14</v>
      </c>
      <c r="AE45" s="69">
        <v>0</v>
      </c>
      <c r="AF45" s="80">
        <v>0</v>
      </c>
      <c r="AG45" s="80">
        <v>0</v>
      </c>
      <c r="AH45" s="69">
        <v>0</v>
      </c>
      <c r="AI45" s="69">
        <v>0</v>
      </c>
      <c r="AJ45" s="80">
        <v>0</v>
      </c>
      <c r="AK45" s="80">
        <v>0</v>
      </c>
      <c r="AL45" s="69">
        <v>0</v>
      </c>
      <c r="AM45" s="69">
        <v>0</v>
      </c>
      <c r="AN45" s="80">
        <v>0</v>
      </c>
      <c r="AO45" s="80">
        <v>0</v>
      </c>
      <c r="AP45" s="69">
        <v>0</v>
      </c>
      <c r="AQ45" s="69">
        <v>0</v>
      </c>
      <c r="AR45" s="80">
        <v>0</v>
      </c>
      <c r="AS45" s="80">
        <v>0</v>
      </c>
      <c r="AT45" s="69">
        <v>0</v>
      </c>
      <c r="AU45" s="69">
        <v>0</v>
      </c>
      <c r="AV45" s="80">
        <v>0</v>
      </c>
      <c r="AW45" s="80">
        <v>0</v>
      </c>
      <c r="AX45" s="69">
        <v>0</v>
      </c>
      <c r="AY45" s="69">
        <v>0</v>
      </c>
      <c r="AZ45" s="80">
        <v>0</v>
      </c>
      <c r="BA45" s="80">
        <v>0</v>
      </c>
      <c r="BB45" s="69">
        <v>0</v>
      </c>
      <c r="BC45" s="69">
        <v>0</v>
      </c>
      <c r="BD45" s="80">
        <v>0</v>
      </c>
      <c r="BE45" s="80">
        <v>0</v>
      </c>
      <c r="BF45" s="69">
        <v>0</v>
      </c>
      <c r="BG45" s="69">
        <v>0</v>
      </c>
      <c r="BH45" s="80">
        <v>0</v>
      </c>
      <c r="BI45" s="80">
        <v>0</v>
      </c>
      <c r="BJ45" s="69">
        <v>0</v>
      </c>
      <c r="BK45" s="69">
        <v>0</v>
      </c>
      <c r="BL45" s="80">
        <v>0</v>
      </c>
      <c r="BM45" s="80">
        <v>0</v>
      </c>
      <c r="BN45" s="69">
        <v>0</v>
      </c>
      <c r="BO45" s="69">
        <v>0</v>
      </c>
      <c r="BP45" s="80">
        <v>0</v>
      </c>
      <c r="BQ45" s="80">
        <v>0</v>
      </c>
      <c r="BR45" s="69">
        <v>0</v>
      </c>
      <c r="BS45" s="69">
        <v>0</v>
      </c>
      <c r="BT45" s="80">
        <v>0</v>
      </c>
      <c r="BU45" s="80">
        <v>0</v>
      </c>
      <c r="BV45" s="69">
        <v>0</v>
      </c>
      <c r="BW45" s="69">
        <v>0</v>
      </c>
      <c r="BX45" s="80">
        <v>0</v>
      </c>
      <c r="BY45" s="80">
        <v>0</v>
      </c>
      <c r="BZ45" s="69">
        <v>0</v>
      </c>
      <c r="CA45" s="69">
        <v>0</v>
      </c>
      <c r="CB45" s="80">
        <v>0</v>
      </c>
      <c r="CC45" s="80">
        <v>0</v>
      </c>
      <c r="CD45" s="69">
        <v>0</v>
      </c>
      <c r="CE45" s="69" t="s">
        <v>351</v>
      </c>
      <c r="CF45" s="69" t="s">
        <v>352</v>
      </c>
      <c r="CG45" s="69" t="s">
        <v>318</v>
      </c>
      <c r="CH45" s="69" t="s">
        <v>318</v>
      </c>
      <c r="CI45" s="69" t="s">
        <v>318</v>
      </c>
      <c r="CJ45" s="68" t="s">
        <v>318</v>
      </c>
      <c r="CK45" s="68">
        <v>45132</v>
      </c>
      <c r="CL45" s="185" t="s">
        <v>466</v>
      </c>
      <c r="CM45" s="67" t="s">
        <v>467</v>
      </c>
      <c r="CN45" s="67" t="s">
        <v>168</v>
      </c>
      <c r="CO45" s="68">
        <v>44991</v>
      </c>
      <c r="CP45" s="185" t="s">
        <v>470</v>
      </c>
      <c r="CQ45" s="67" t="s">
        <v>468</v>
      </c>
      <c r="CR45" s="67" t="s">
        <v>487</v>
      </c>
      <c r="CS45" s="69">
        <v>2975156.64</v>
      </c>
      <c r="CT45" s="69"/>
      <c r="CU45" s="69"/>
      <c r="CV45" s="69">
        <v>0</v>
      </c>
      <c r="CW45" s="69">
        <v>11</v>
      </c>
      <c r="CX45" s="69">
        <v>0</v>
      </c>
      <c r="CY45" s="69">
        <v>0</v>
      </c>
      <c r="CZ45" s="69">
        <v>0</v>
      </c>
      <c r="DA45" s="69">
        <v>0</v>
      </c>
      <c r="DG45" t="str">
        <f t="shared" si="1"/>
        <v>CO</v>
      </c>
    </row>
    <row r="46" spans="1:111">
      <c r="A46" t="str">
        <f t="shared" si="4"/>
        <v>03CO</v>
      </c>
      <c r="B46" s="67" t="s">
        <v>2</v>
      </c>
      <c r="C46" s="67" t="s">
        <v>395</v>
      </c>
      <c r="D46" s="67" t="s">
        <v>489</v>
      </c>
      <c r="E46" s="68">
        <v>44951</v>
      </c>
      <c r="F46" s="185" t="s">
        <v>470</v>
      </c>
      <c r="G46" s="67" t="s">
        <v>468</v>
      </c>
      <c r="H46" s="69">
        <v>1</v>
      </c>
      <c r="I46" s="69">
        <v>0</v>
      </c>
      <c r="J46" s="69">
        <v>110</v>
      </c>
      <c r="K46" s="69">
        <v>120</v>
      </c>
      <c r="L46" s="69">
        <v>86</v>
      </c>
      <c r="M46" s="69">
        <v>34</v>
      </c>
      <c r="N46" s="69">
        <v>0</v>
      </c>
      <c r="O46" s="69">
        <v>0</v>
      </c>
      <c r="P46" s="69">
        <v>10</v>
      </c>
      <c r="Q46" s="80">
        <v>0</v>
      </c>
      <c r="R46" s="80">
        <v>2199429</v>
      </c>
      <c r="S46" s="80">
        <v>50000</v>
      </c>
      <c r="T46" s="80">
        <v>2149429</v>
      </c>
      <c r="U46" s="80">
        <v>2199429</v>
      </c>
      <c r="V46" s="80">
        <v>2316440</v>
      </c>
      <c r="W46" s="80">
        <v>0</v>
      </c>
      <c r="X46" s="80">
        <v>0</v>
      </c>
      <c r="Y46" s="80">
        <v>0</v>
      </c>
      <c r="Z46" s="80">
        <v>2316440</v>
      </c>
      <c r="AA46" s="80">
        <v>2316440</v>
      </c>
      <c r="AB46" s="80">
        <v>0</v>
      </c>
      <c r="AC46" s="69">
        <v>0</v>
      </c>
      <c r="AD46" s="69">
        <v>7</v>
      </c>
      <c r="AE46" s="69">
        <v>0</v>
      </c>
      <c r="AF46" s="80">
        <v>0</v>
      </c>
      <c r="AG46" s="80">
        <v>0</v>
      </c>
      <c r="AH46" s="69">
        <v>0</v>
      </c>
      <c r="AI46" s="69">
        <v>0</v>
      </c>
      <c r="AJ46" s="80">
        <v>0</v>
      </c>
      <c r="AK46" s="80">
        <v>0</v>
      </c>
      <c r="AL46" s="69">
        <v>0</v>
      </c>
      <c r="AM46" s="69">
        <v>0</v>
      </c>
      <c r="AN46" s="80">
        <v>0</v>
      </c>
      <c r="AO46" s="80">
        <v>0</v>
      </c>
      <c r="AP46" s="69">
        <v>0</v>
      </c>
      <c r="AQ46" s="69">
        <v>0</v>
      </c>
      <c r="AR46" s="80">
        <v>0</v>
      </c>
      <c r="AS46" s="80">
        <v>0</v>
      </c>
      <c r="AT46" s="69">
        <v>0</v>
      </c>
      <c r="AU46" s="69">
        <v>0</v>
      </c>
      <c r="AV46" s="80">
        <v>0</v>
      </c>
      <c r="AW46" s="80">
        <v>0</v>
      </c>
      <c r="AX46" s="69">
        <v>0</v>
      </c>
      <c r="AY46" s="69">
        <v>0</v>
      </c>
      <c r="AZ46" s="80">
        <v>0</v>
      </c>
      <c r="BA46" s="80">
        <v>0</v>
      </c>
      <c r="BB46" s="69">
        <v>0</v>
      </c>
      <c r="BC46" s="69">
        <v>0</v>
      </c>
      <c r="BD46" s="80">
        <v>0</v>
      </c>
      <c r="BE46" s="80">
        <v>0</v>
      </c>
      <c r="BF46" s="69">
        <v>0</v>
      </c>
      <c r="BG46" s="69">
        <v>0</v>
      </c>
      <c r="BH46" s="80">
        <v>0</v>
      </c>
      <c r="BI46" s="80">
        <v>0</v>
      </c>
      <c r="BJ46" s="69">
        <v>0</v>
      </c>
      <c r="BK46" s="69">
        <v>0</v>
      </c>
      <c r="BL46" s="80">
        <v>0</v>
      </c>
      <c r="BM46" s="80">
        <v>0</v>
      </c>
      <c r="BN46" s="69">
        <v>0</v>
      </c>
      <c r="BO46" s="69">
        <v>0</v>
      </c>
      <c r="BP46" s="80">
        <v>0</v>
      </c>
      <c r="BQ46" s="80">
        <v>0</v>
      </c>
      <c r="BR46" s="69">
        <v>0</v>
      </c>
      <c r="BS46" s="69">
        <v>0</v>
      </c>
      <c r="BT46" s="80">
        <v>0</v>
      </c>
      <c r="BU46" s="80">
        <v>0</v>
      </c>
      <c r="BV46" s="69">
        <v>0</v>
      </c>
      <c r="BW46" s="69">
        <v>0</v>
      </c>
      <c r="BX46" s="80">
        <v>0</v>
      </c>
      <c r="BY46" s="80">
        <v>0</v>
      </c>
      <c r="BZ46" s="69">
        <v>0</v>
      </c>
      <c r="CA46" s="69">
        <v>0</v>
      </c>
      <c r="CB46" s="80">
        <v>0</v>
      </c>
      <c r="CC46" s="80">
        <v>0</v>
      </c>
      <c r="CD46" s="69">
        <v>0</v>
      </c>
      <c r="CE46" s="69" t="s">
        <v>396</v>
      </c>
      <c r="CF46" s="69" t="s">
        <v>397</v>
      </c>
      <c r="CG46" s="69" t="s">
        <v>318</v>
      </c>
      <c r="CH46" s="69" t="s">
        <v>318</v>
      </c>
      <c r="CI46" s="69" t="s">
        <v>318</v>
      </c>
      <c r="CJ46" s="68" t="s">
        <v>318</v>
      </c>
      <c r="CK46" s="68">
        <v>45154</v>
      </c>
      <c r="CL46" s="185" t="s">
        <v>466</v>
      </c>
      <c r="CM46" s="67" t="s">
        <v>467</v>
      </c>
      <c r="CN46" s="67" t="s">
        <v>168</v>
      </c>
      <c r="CO46" s="68">
        <v>45099</v>
      </c>
      <c r="CP46" s="185" t="s">
        <v>464</v>
      </c>
      <c r="CQ46" s="67" t="s">
        <v>468</v>
      </c>
      <c r="CR46" s="67" t="s">
        <v>484</v>
      </c>
      <c r="CS46" s="69">
        <v>2955598</v>
      </c>
      <c r="CT46" s="69"/>
      <c r="CU46" s="69"/>
      <c r="CV46" s="69">
        <v>0</v>
      </c>
      <c r="CW46" s="69">
        <v>3</v>
      </c>
      <c r="CX46" s="69">
        <v>0</v>
      </c>
      <c r="CY46" s="69">
        <v>0</v>
      </c>
      <c r="CZ46" s="69">
        <v>0</v>
      </c>
      <c r="DA46" s="69">
        <v>0</v>
      </c>
      <c r="DG46" t="str">
        <f t="shared" si="1"/>
        <v>CO</v>
      </c>
    </row>
    <row r="47" spans="1:111">
      <c r="A47" t="str">
        <f t="shared" si="4"/>
        <v>03DO</v>
      </c>
      <c r="B47" s="67" t="s">
        <v>2</v>
      </c>
      <c r="C47" s="67" t="s">
        <v>210</v>
      </c>
      <c r="D47" s="67" t="s">
        <v>211</v>
      </c>
      <c r="E47" s="68">
        <v>44329</v>
      </c>
      <c r="F47" s="185" t="s">
        <v>464</v>
      </c>
      <c r="G47" s="67" t="s">
        <v>469</v>
      </c>
      <c r="H47" s="69">
        <v>2</v>
      </c>
      <c r="I47" s="69">
        <v>1</v>
      </c>
      <c r="J47" s="69">
        <v>395</v>
      </c>
      <c r="K47" s="69">
        <v>597</v>
      </c>
      <c r="L47" s="69">
        <v>597</v>
      </c>
      <c r="M47" s="69">
        <v>0</v>
      </c>
      <c r="N47" s="69">
        <v>0</v>
      </c>
      <c r="O47" s="69">
        <v>0</v>
      </c>
      <c r="P47" s="69">
        <v>202</v>
      </c>
      <c r="Q47" s="80">
        <v>0</v>
      </c>
      <c r="R47" s="80">
        <v>8497804</v>
      </c>
      <c r="S47" s="80">
        <v>70195</v>
      </c>
      <c r="T47" s="80">
        <v>8427609</v>
      </c>
      <c r="U47" s="80">
        <v>8518932</v>
      </c>
      <c r="V47" s="80">
        <v>8878921</v>
      </c>
      <c r="W47" s="80">
        <v>0</v>
      </c>
      <c r="X47" s="80">
        <v>0</v>
      </c>
      <c r="Y47" s="80">
        <v>0</v>
      </c>
      <c r="Z47" s="80">
        <v>8878921</v>
      </c>
      <c r="AA47" s="80">
        <v>8997063</v>
      </c>
      <c r="AB47" s="80">
        <v>136935</v>
      </c>
      <c r="AC47" s="69">
        <v>21128</v>
      </c>
      <c r="AD47" s="69">
        <v>102</v>
      </c>
      <c r="AE47" s="69">
        <v>0</v>
      </c>
      <c r="AF47" s="80">
        <v>0</v>
      </c>
      <c r="AG47" s="80">
        <v>12464</v>
      </c>
      <c r="AH47" s="69">
        <v>0</v>
      </c>
      <c r="AI47" s="69">
        <v>30</v>
      </c>
      <c r="AJ47" s="80">
        <v>0</v>
      </c>
      <c r="AK47" s="80">
        <v>28861</v>
      </c>
      <c r="AL47" s="69">
        <v>0</v>
      </c>
      <c r="AM47" s="69">
        <v>0</v>
      </c>
      <c r="AN47" s="80">
        <v>0</v>
      </c>
      <c r="AO47" s="80">
        <v>0</v>
      </c>
      <c r="AP47" s="69">
        <v>0</v>
      </c>
      <c r="AQ47" s="69">
        <v>0</v>
      </c>
      <c r="AR47" s="80">
        <v>0</v>
      </c>
      <c r="AS47" s="80">
        <v>0</v>
      </c>
      <c r="AT47" s="69">
        <v>0</v>
      </c>
      <c r="AU47" s="69">
        <v>0</v>
      </c>
      <c r="AV47" s="80">
        <v>0</v>
      </c>
      <c r="AW47" s="80">
        <v>0</v>
      </c>
      <c r="AX47" s="69">
        <v>0</v>
      </c>
      <c r="AY47" s="69">
        <v>0</v>
      </c>
      <c r="AZ47" s="80">
        <v>0</v>
      </c>
      <c r="BA47" s="80">
        <v>0</v>
      </c>
      <c r="BB47" s="69">
        <v>0</v>
      </c>
      <c r="BC47" s="69">
        <v>0</v>
      </c>
      <c r="BD47" s="80">
        <v>0</v>
      </c>
      <c r="BE47" s="80">
        <v>0</v>
      </c>
      <c r="BF47" s="69">
        <v>0</v>
      </c>
      <c r="BG47" s="69">
        <v>0</v>
      </c>
      <c r="BH47" s="80">
        <v>0</v>
      </c>
      <c r="BI47" s="80">
        <v>0</v>
      </c>
      <c r="BJ47" s="69">
        <v>0</v>
      </c>
      <c r="BK47" s="69">
        <v>0</v>
      </c>
      <c r="BL47" s="80">
        <v>0</v>
      </c>
      <c r="BM47" s="80">
        <v>0</v>
      </c>
      <c r="BN47" s="69">
        <v>0</v>
      </c>
      <c r="BO47" s="69">
        <v>0</v>
      </c>
      <c r="BP47" s="80">
        <v>0</v>
      </c>
      <c r="BQ47" s="80">
        <v>0</v>
      </c>
      <c r="BR47" s="69">
        <v>0</v>
      </c>
      <c r="BS47" s="69">
        <v>0</v>
      </c>
      <c r="BT47" s="80">
        <v>0</v>
      </c>
      <c r="BU47" s="80">
        <v>0</v>
      </c>
      <c r="BV47" s="69">
        <v>0</v>
      </c>
      <c r="BW47" s="69">
        <v>21</v>
      </c>
      <c r="BX47" s="80">
        <v>0</v>
      </c>
      <c r="BY47" s="80">
        <v>0</v>
      </c>
      <c r="BZ47" s="69">
        <v>0</v>
      </c>
      <c r="CA47" s="69">
        <v>51</v>
      </c>
      <c r="CB47" s="80">
        <v>0</v>
      </c>
      <c r="CC47" s="80">
        <v>41325</v>
      </c>
      <c r="CD47" s="69">
        <v>0</v>
      </c>
      <c r="CE47" s="69" t="s">
        <v>372</v>
      </c>
      <c r="CF47" s="69" t="s">
        <v>373</v>
      </c>
      <c r="CG47" s="69" t="s">
        <v>318</v>
      </c>
      <c r="CH47" s="69" t="s">
        <v>318</v>
      </c>
      <c r="CI47" s="69" t="s">
        <v>318</v>
      </c>
      <c r="CJ47" s="68" t="s">
        <v>318</v>
      </c>
      <c r="CK47" s="68">
        <v>45188</v>
      </c>
      <c r="CL47" s="185" t="s">
        <v>466</v>
      </c>
      <c r="CM47" s="67" t="s">
        <v>467</v>
      </c>
      <c r="CN47" s="67" t="s">
        <v>168</v>
      </c>
      <c r="CO47" s="68">
        <v>45015</v>
      </c>
      <c r="CP47" s="185" t="s">
        <v>470</v>
      </c>
      <c r="CQ47" s="67" t="s">
        <v>468</v>
      </c>
      <c r="CR47" s="67" t="s">
        <v>490</v>
      </c>
      <c r="CS47" s="69">
        <v>7939245.1399999997</v>
      </c>
      <c r="CT47" s="69"/>
      <c r="CU47" s="69"/>
      <c r="CV47" s="69">
        <v>0</v>
      </c>
      <c r="CW47" s="69">
        <v>49</v>
      </c>
      <c r="CX47" s="69">
        <v>0</v>
      </c>
      <c r="CY47" s="69">
        <v>0</v>
      </c>
      <c r="CZ47" s="69">
        <v>0</v>
      </c>
      <c r="DA47" s="69">
        <v>0</v>
      </c>
      <c r="DG47" t="str">
        <f t="shared" si="1"/>
        <v>DO</v>
      </c>
    </row>
    <row r="48" spans="1:111">
      <c r="A48" t="str">
        <f t="shared" si="4"/>
        <v>03DO</v>
      </c>
      <c r="B48" s="67" t="s">
        <v>2</v>
      </c>
      <c r="C48" s="67" t="s">
        <v>374</v>
      </c>
      <c r="D48" s="67" t="s">
        <v>491</v>
      </c>
      <c r="E48" s="68">
        <v>44938</v>
      </c>
      <c r="F48" s="185" t="s">
        <v>470</v>
      </c>
      <c r="G48" s="67" t="s">
        <v>468</v>
      </c>
      <c r="H48" s="69">
        <v>1</v>
      </c>
      <c r="I48" s="69">
        <v>0</v>
      </c>
      <c r="J48" s="69">
        <v>65</v>
      </c>
      <c r="K48" s="69">
        <v>65</v>
      </c>
      <c r="L48" s="69">
        <v>45</v>
      </c>
      <c r="M48" s="69">
        <v>20</v>
      </c>
      <c r="N48" s="69">
        <v>0</v>
      </c>
      <c r="O48" s="69">
        <v>0</v>
      </c>
      <c r="P48" s="69">
        <v>0</v>
      </c>
      <c r="Q48" s="80">
        <v>0</v>
      </c>
      <c r="R48" s="80">
        <v>278090</v>
      </c>
      <c r="S48" s="80">
        <v>21110</v>
      </c>
      <c r="T48" s="80">
        <v>256980</v>
      </c>
      <c r="U48" s="80">
        <v>278090</v>
      </c>
      <c r="V48" s="80">
        <v>249120</v>
      </c>
      <c r="W48" s="80">
        <v>0</v>
      </c>
      <c r="X48" s="80">
        <v>0</v>
      </c>
      <c r="Y48" s="80">
        <v>0</v>
      </c>
      <c r="Z48" s="80">
        <v>249120</v>
      </c>
      <c r="AA48" s="80">
        <v>249120</v>
      </c>
      <c r="AB48" s="80">
        <v>0</v>
      </c>
      <c r="AC48" s="69">
        <v>0</v>
      </c>
      <c r="AD48" s="69">
        <v>0</v>
      </c>
      <c r="AE48" s="69">
        <v>0</v>
      </c>
      <c r="AF48" s="80">
        <v>0</v>
      </c>
      <c r="AG48" s="80">
        <v>0</v>
      </c>
      <c r="AH48" s="69">
        <v>0</v>
      </c>
      <c r="AI48" s="69">
        <v>0</v>
      </c>
      <c r="AJ48" s="80">
        <v>0</v>
      </c>
      <c r="AK48" s="80">
        <v>0</v>
      </c>
      <c r="AL48" s="69">
        <v>0</v>
      </c>
      <c r="AM48" s="69">
        <v>0</v>
      </c>
      <c r="AN48" s="80">
        <v>0</v>
      </c>
      <c r="AO48" s="80">
        <v>0</v>
      </c>
      <c r="AP48" s="69">
        <v>0</v>
      </c>
      <c r="AQ48" s="69">
        <v>0</v>
      </c>
      <c r="AR48" s="80">
        <v>0</v>
      </c>
      <c r="AS48" s="80">
        <v>0</v>
      </c>
      <c r="AT48" s="69">
        <v>0</v>
      </c>
      <c r="AU48" s="69">
        <v>0</v>
      </c>
      <c r="AV48" s="80">
        <v>0</v>
      </c>
      <c r="AW48" s="80">
        <v>0</v>
      </c>
      <c r="AX48" s="69">
        <v>0</v>
      </c>
      <c r="AY48" s="69">
        <v>0</v>
      </c>
      <c r="AZ48" s="80">
        <v>0</v>
      </c>
      <c r="BA48" s="80">
        <v>0</v>
      </c>
      <c r="BB48" s="69">
        <v>0</v>
      </c>
      <c r="BC48" s="69">
        <v>0</v>
      </c>
      <c r="BD48" s="80">
        <v>0</v>
      </c>
      <c r="BE48" s="80">
        <v>0</v>
      </c>
      <c r="BF48" s="69">
        <v>0</v>
      </c>
      <c r="BG48" s="69">
        <v>0</v>
      </c>
      <c r="BH48" s="80">
        <v>0</v>
      </c>
      <c r="BI48" s="80">
        <v>0</v>
      </c>
      <c r="BJ48" s="69">
        <v>0</v>
      </c>
      <c r="BK48" s="69">
        <v>0</v>
      </c>
      <c r="BL48" s="80">
        <v>0</v>
      </c>
      <c r="BM48" s="80">
        <v>0</v>
      </c>
      <c r="BN48" s="69">
        <v>0</v>
      </c>
      <c r="BO48" s="69">
        <v>0</v>
      </c>
      <c r="BP48" s="80">
        <v>0</v>
      </c>
      <c r="BQ48" s="80">
        <v>0</v>
      </c>
      <c r="BR48" s="69">
        <v>0</v>
      </c>
      <c r="BS48" s="69">
        <v>0</v>
      </c>
      <c r="BT48" s="80">
        <v>0</v>
      </c>
      <c r="BU48" s="80">
        <v>0</v>
      </c>
      <c r="BV48" s="69">
        <v>0</v>
      </c>
      <c r="BW48" s="69">
        <v>0</v>
      </c>
      <c r="BX48" s="80">
        <v>0</v>
      </c>
      <c r="BY48" s="80">
        <v>0</v>
      </c>
      <c r="BZ48" s="69">
        <v>0</v>
      </c>
      <c r="CA48" s="69">
        <v>0</v>
      </c>
      <c r="CB48" s="80">
        <v>0</v>
      </c>
      <c r="CC48" s="80">
        <v>0</v>
      </c>
      <c r="CD48" s="69">
        <v>0</v>
      </c>
      <c r="CE48" s="69" t="s">
        <v>375</v>
      </c>
      <c r="CF48" s="69" t="s">
        <v>376</v>
      </c>
      <c r="CG48" s="69" t="s">
        <v>318</v>
      </c>
      <c r="CH48" s="69" t="s">
        <v>318</v>
      </c>
      <c r="CI48" s="69" t="s">
        <v>318</v>
      </c>
      <c r="CJ48" s="68" t="s">
        <v>318</v>
      </c>
      <c r="CK48" s="68">
        <v>45155</v>
      </c>
      <c r="CL48" s="185" t="s">
        <v>466</v>
      </c>
      <c r="CM48" s="67" t="s">
        <v>467</v>
      </c>
      <c r="CN48" s="67" t="s">
        <v>168</v>
      </c>
      <c r="CO48" s="68">
        <v>45064</v>
      </c>
      <c r="CP48" s="185" t="s">
        <v>464</v>
      </c>
      <c r="CQ48" s="67" t="s">
        <v>468</v>
      </c>
      <c r="CR48" s="67" t="s">
        <v>486</v>
      </c>
      <c r="CS48" s="69">
        <v>454253.61</v>
      </c>
      <c r="CT48" s="69"/>
      <c r="CU48" s="69"/>
      <c r="CV48" s="69">
        <v>0</v>
      </c>
      <c r="CW48" s="69">
        <v>0</v>
      </c>
      <c r="CX48" s="69">
        <v>0</v>
      </c>
      <c r="CY48" s="69">
        <v>0</v>
      </c>
      <c r="CZ48" s="69">
        <v>0</v>
      </c>
      <c r="DA48" s="69">
        <v>0</v>
      </c>
      <c r="DG48" t="str">
        <f t="shared" si="1"/>
        <v>DO</v>
      </c>
    </row>
    <row r="49" spans="1:111">
      <c r="A49" t="str">
        <f t="shared" si="4"/>
        <v>03DO</v>
      </c>
      <c r="B49" s="67" t="s">
        <v>2</v>
      </c>
      <c r="C49" s="67" t="s">
        <v>212</v>
      </c>
      <c r="D49" s="67" t="s">
        <v>213</v>
      </c>
      <c r="E49" s="68">
        <v>44602</v>
      </c>
      <c r="F49" s="185" t="s">
        <v>470</v>
      </c>
      <c r="G49" s="67" t="s">
        <v>472</v>
      </c>
      <c r="H49" s="69">
        <v>2</v>
      </c>
      <c r="I49" s="69">
        <v>1</v>
      </c>
      <c r="J49" s="69">
        <v>175</v>
      </c>
      <c r="K49" s="69">
        <v>266</v>
      </c>
      <c r="L49" s="69">
        <v>264</v>
      </c>
      <c r="M49" s="69">
        <v>2</v>
      </c>
      <c r="N49" s="69">
        <v>0</v>
      </c>
      <c r="O49" s="69">
        <v>0</v>
      </c>
      <c r="P49" s="69">
        <v>91</v>
      </c>
      <c r="Q49" s="80">
        <v>0</v>
      </c>
      <c r="R49" s="80">
        <v>3254371</v>
      </c>
      <c r="S49" s="80">
        <v>50000</v>
      </c>
      <c r="T49" s="80">
        <v>3204371</v>
      </c>
      <c r="U49" s="80">
        <v>3263484</v>
      </c>
      <c r="V49" s="80">
        <v>3285954</v>
      </c>
      <c r="W49" s="80">
        <v>0</v>
      </c>
      <c r="X49" s="80">
        <v>0</v>
      </c>
      <c r="Y49" s="80">
        <v>0</v>
      </c>
      <c r="Z49" s="80">
        <v>3285954</v>
      </c>
      <c r="AA49" s="80">
        <v>3378196</v>
      </c>
      <c r="AB49" s="80">
        <v>92242</v>
      </c>
      <c r="AC49" s="69">
        <v>9113</v>
      </c>
      <c r="AD49" s="69">
        <v>66</v>
      </c>
      <c r="AE49" s="69">
        <v>0</v>
      </c>
      <c r="AF49" s="80">
        <v>0</v>
      </c>
      <c r="AG49" s="80">
        <v>0</v>
      </c>
      <c r="AH49" s="69">
        <v>0</v>
      </c>
      <c r="AI49" s="69">
        <v>0</v>
      </c>
      <c r="AJ49" s="80">
        <v>0</v>
      </c>
      <c r="AK49" s="80">
        <v>12130</v>
      </c>
      <c r="AL49" s="69">
        <v>0</v>
      </c>
      <c r="AM49" s="69">
        <v>0</v>
      </c>
      <c r="AN49" s="80">
        <v>0</v>
      </c>
      <c r="AO49" s="80">
        <v>0</v>
      </c>
      <c r="AP49" s="69">
        <v>0</v>
      </c>
      <c r="AQ49" s="69">
        <v>0</v>
      </c>
      <c r="AR49" s="80">
        <v>0</v>
      </c>
      <c r="AS49" s="80">
        <v>0</v>
      </c>
      <c r="AT49" s="69">
        <v>0</v>
      </c>
      <c r="AU49" s="69">
        <v>0</v>
      </c>
      <c r="AV49" s="80">
        <v>0</v>
      </c>
      <c r="AW49" s="80">
        <v>0</v>
      </c>
      <c r="AX49" s="69">
        <v>0</v>
      </c>
      <c r="AY49" s="69">
        <v>0</v>
      </c>
      <c r="AZ49" s="80">
        <v>0</v>
      </c>
      <c r="BA49" s="80">
        <v>0</v>
      </c>
      <c r="BB49" s="69">
        <v>0</v>
      </c>
      <c r="BC49" s="69">
        <v>0</v>
      </c>
      <c r="BD49" s="80">
        <v>0</v>
      </c>
      <c r="BE49" s="80">
        <v>0</v>
      </c>
      <c r="BF49" s="69">
        <v>0</v>
      </c>
      <c r="BG49" s="69">
        <v>0</v>
      </c>
      <c r="BH49" s="80">
        <v>0</v>
      </c>
      <c r="BI49" s="80">
        <v>0</v>
      </c>
      <c r="BJ49" s="69">
        <v>0</v>
      </c>
      <c r="BK49" s="69">
        <v>0</v>
      </c>
      <c r="BL49" s="80">
        <v>0</v>
      </c>
      <c r="BM49" s="80">
        <v>0</v>
      </c>
      <c r="BN49" s="69">
        <v>0</v>
      </c>
      <c r="BO49" s="69">
        <v>0</v>
      </c>
      <c r="BP49" s="80">
        <v>0</v>
      </c>
      <c r="BQ49" s="80">
        <v>0</v>
      </c>
      <c r="BR49" s="69">
        <v>0</v>
      </c>
      <c r="BS49" s="69">
        <v>0</v>
      </c>
      <c r="BT49" s="80">
        <v>0</v>
      </c>
      <c r="BU49" s="80">
        <v>0</v>
      </c>
      <c r="BV49" s="69">
        <v>0</v>
      </c>
      <c r="BW49" s="69">
        <v>0</v>
      </c>
      <c r="BX49" s="80">
        <v>0</v>
      </c>
      <c r="BY49" s="80">
        <v>0</v>
      </c>
      <c r="BZ49" s="69">
        <v>0</v>
      </c>
      <c r="CA49" s="69">
        <v>0</v>
      </c>
      <c r="CB49" s="80">
        <v>0</v>
      </c>
      <c r="CC49" s="80">
        <v>12130</v>
      </c>
      <c r="CD49" s="69">
        <v>0</v>
      </c>
      <c r="CE49" s="69" t="s">
        <v>351</v>
      </c>
      <c r="CF49" s="69" t="s">
        <v>352</v>
      </c>
      <c r="CG49" s="69" t="s">
        <v>318</v>
      </c>
      <c r="CH49" s="69" t="s">
        <v>318</v>
      </c>
      <c r="CI49" s="69" t="s">
        <v>318</v>
      </c>
      <c r="CJ49" s="68" t="s">
        <v>318</v>
      </c>
      <c r="CK49" s="68">
        <v>45132</v>
      </c>
      <c r="CL49" s="185" t="s">
        <v>466</v>
      </c>
      <c r="CM49" s="67" t="s">
        <v>467</v>
      </c>
      <c r="CN49" s="67" t="s">
        <v>168</v>
      </c>
      <c r="CO49" s="68">
        <v>44975</v>
      </c>
      <c r="CP49" s="185" t="s">
        <v>470</v>
      </c>
      <c r="CQ49" s="67" t="s">
        <v>468</v>
      </c>
      <c r="CR49" s="67" t="s">
        <v>484</v>
      </c>
      <c r="CS49" s="69">
        <v>3044605.63</v>
      </c>
      <c r="CT49" s="69"/>
      <c r="CU49" s="69"/>
      <c r="CV49" s="69">
        <v>0</v>
      </c>
      <c r="CW49" s="69">
        <v>25</v>
      </c>
      <c r="CX49" s="69">
        <v>0</v>
      </c>
      <c r="CY49" s="69">
        <v>0</v>
      </c>
      <c r="CZ49" s="69">
        <v>0</v>
      </c>
      <c r="DA49" s="69">
        <v>0</v>
      </c>
      <c r="DG49" t="str">
        <f t="shared" si="1"/>
        <v>DO</v>
      </c>
    </row>
    <row r="50" spans="1:111">
      <c r="A50" t="str">
        <f t="shared" si="4"/>
        <v>04CO</v>
      </c>
      <c r="B50" s="67" t="s">
        <v>3</v>
      </c>
      <c r="C50" s="67" t="s">
        <v>233</v>
      </c>
      <c r="D50" s="67" t="s">
        <v>234</v>
      </c>
      <c r="E50" s="68">
        <v>44342</v>
      </c>
      <c r="F50" s="185" t="s">
        <v>464</v>
      </c>
      <c r="G50" s="67" t="s">
        <v>469</v>
      </c>
      <c r="H50" s="69">
        <v>3</v>
      </c>
      <c r="I50" s="69">
        <v>2</v>
      </c>
      <c r="J50" s="69">
        <v>384</v>
      </c>
      <c r="K50" s="69">
        <v>492</v>
      </c>
      <c r="L50" s="69">
        <v>492</v>
      </c>
      <c r="M50" s="69">
        <v>0</v>
      </c>
      <c r="N50" s="69">
        <v>0</v>
      </c>
      <c r="O50" s="69">
        <v>0</v>
      </c>
      <c r="P50" s="69">
        <v>108</v>
      </c>
      <c r="Q50" s="80">
        <v>0</v>
      </c>
      <c r="R50" s="80">
        <v>3588218</v>
      </c>
      <c r="S50" s="80">
        <v>50000</v>
      </c>
      <c r="T50" s="80">
        <v>3538218</v>
      </c>
      <c r="U50" s="80">
        <v>3660295</v>
      </c>
      <c r="V50" s="80">
        <v>3546957</v>
      </c>
      <c r="W50" s="80">
        <v>0</v>
      </c>
      <c r="X50" s="80">
        <v>0</v>
      </c>
      <c r="Y50" s="80">
        <v>0</v>
      </c>
      <c r="Z50" s="80">
        <v>3546957</v>
      </c>
      <c r="AA50" s="80">
        <v>3613971</v>
      </c>
      <c r="AB50" s="80">
        <v>67014</v>
      </c>
      <c r="AC50" s="69">
        <v>72077</v>
      </c>
      <c r="AD50" s="69">
        <v>71</v>
      </c>
      <c r="AE50" s="69">
        <v>0</v>
      </c>
      <c r="AF50" s="80">
        <v>0</v>
      </c>
      <c r="AG50" s="80">
        <v>0</v>
      </c>
      <c r="AH50" s="69">
        <v>0</v>
      </c>
      <c r="AI50" s="69">
        <v>0</v>
      </c>
      <c r="AJ50" s="80">
        <v>0</v>
      </c>
      <c r="AK50" s="80">
        <v>91148</v>
      </c>
      <c r="AL50" s="69">
        <v>0</v>
      </c>
      <c r="AM50" s="69">
        <v>0</v>
      </c>
      <c r="AN50" s="80">
        <v>0</v>
      </c>
      <c r="AO50" s="80">
        <v>0</v>
      </c>
      <c r="AP50" s="69">
        <v>0</v>
      </c>
      <c r="AQ50" s="69">
        <v>0</v>
      </c>
      <c r="AR50" s="80">
        <v>0</v>
      </c>
      <c r="AS50" s="80">
        <v>0</v>
      </c>
      <c r="AT50" s="69">
        <v>0</v>
      </c>
      <c r="AU50" s="69">
        <v>0</v>
      </c>
      <c r="AV50" s="80">
        <v>0</v>
      </c>
      <c r="AW50" s="80">
        <v>0</v>
      </c>
      <c r="AX50" s="69">
        <v>0</v>
      </c>
      <c r="AY50" s="69">
        <v>0</v>
      </c>
      <c r="AZ50" s="80">
        <v>0</v>
      </c>
      <c r="BA50" s="80">
        <v>0</v>
      </c>
      <c r="BB50" s="69">
        <v>0</v>
      </c>
      <c r="BC50" s="69">
        <v>0</v>
      </c>
      <c r="BD50" s="80">
        <v>0</v>
      </c>
      <c r="BE50" s="80">
        <v>0</v>
      </c>
      <c r="BF50" s="69">
        <v>0</v>
      </c>
      <c r="BG50" s="69">
        <v>0</v>
      </c>
      <c r="BH50" s="80">
        <v>0</v>
      </c>
      <c r="BI50" s="80">
        <v>0</v>
      </c>
      <c r="BJ50" s="69">
        <v>0</v>
      </c>
      <c r="BK50" s="69">
        <v>0</v>
      </c>
      <c r="BL50" s="80">
        <v>0</v>
      </c>
      <c r="BM50" s="80">
        <v>0</v>
      </c>
      <c r="BN50" s="69">
        <v>0</v>
      </c>
      <c r="BO50" s="69">
        <v>0</v>
      </c>
      <c r="BP50" s="80">
        <v>0</v>
      </c>
      <c r="BQ50" s="80">
        <v>0</v>
      </c>
      <c r="BR50" s="69">
        <v>0</v>
      </c>
      <c r="BS50" s="69">
        <v>0</v>
      </c>
      <c r="BT50" s="80">
        <v>0</v>
      </c>
      <c r="BU50" s="80">
        <v>0</v>
      </c>
      <c r="BV50" s="69">
        <v>0</v>
      </c>
      <c r="BW50" s="69">
        <v>0</v>
      </c>
      <c r="BX50" s="80">
        <v>0</v>
      </c>
      <c r="BY50" s="80">
        <v>14596</v>
      </c>
      <c r="BZ50" s="69">
        <v>0</v>
      </c>
      <c r="CA50" s="69">
        <v>0</v>
      </c>
      <c r="CB50" s="80">
        <v>0</v>
      </c>
      <c r="CC50" s="80">
        <v>94541</v>
      </c>
      <c r="CD50" s="69">
        <v>0</v>
      </c>
      <c r="CE50" s="69" t="s">
        <v>408</v>
      </c>
      <c r="CF50" s="69" t="s">
        <v>409</v>
      </c>
      <c r="CG50" s="69" t="s">
        <v>318</v>
      </c>
      <c r="CH50" s="69" t="s">
        <v>318</v>
      </c>
      <c r="CI50" s="69" t="s">
        <v>318</v>
      </c>
      <c r="CJ50" s="68" t="s">
        <v>318</v>
      </c>
      <c r="CK50" s="68">
        <v>45166</v>
      </c>
      <c r="CL50" s="185" t="s">
        <v>466</v>
      </c>
      <c r="CM50" s="67" t="s">
        <v>467</v>
      </c>
      <c r="CN50" s="67" t="s">
        <v>168</v>
      </c>
      <c r="CO50" s="68">
        <v>45016</v>
      </c>
      <c r="CP50" s="185" t="s">
        <v>470</v>
      </c>
      <c r="CQ50" s="67" t="s">
        <v>468</v>
      </c>
      <c r="CR50" s="67" t="s">
        <v>492</v>
      </c>
      <c r="CS50" s="69">
        <v>3732217.16</v>
      </c>
      <c r="CT50" s="69"/>
      <c r="CU50" s="69"/>
      <c r="CV50" s="69">
        <v>0</v>
      </c>
      <c r="CW50" s="69">
        <v>37</v>
      </c>
      <c r="CX50" s="69">
        <v>0</v>
      </c>
      <c r="CY50" s="69">
        <v>0</v>
      </c>
      <c r="CZ50" s="69">
        <v>-11203</v>
      </c>
      <c r="DA50" s="69">
        <v>0</v>
      </c>
      <c r="DG50" t="str">
        <f t="shared" si="1"/>
        <v>CO</v>
      </c>
    </row>
    <row r="51" spans="1:111">
      <c r="A51" t="str">
        <f t="shared" si="4"/>
        <v>04CO</v>
      </c>
      <c r="B51" s="67" t="s">
        <v>3</v>
      </c>
      <c r="C51" s="67" t="s">
        <v>235</v>
      </c>
      <c r="D51" s="67" t="s">
        <v>236</v>
      </c>
      <c r="E51" s="68">
        <v>44405</v>
      </c>
      <c r="F51" s="185" t="s">
        <v>466</v>
      </c>
      <c r="G51" s="67" t="s">
        <v>472</v>
      </c>
      <c r="H51" s="69">
        <v>2</v>
      </c>
      <c r="I51" s="69">
        <v>3</v>
      </c>
      <c r="J51" s="69">
        <v>195</v>
      </c>
      <c r="K51" s="69">
        <v>470</v>
      </c>
      <c r="L51" s="69">
        <v>465</v>
      </c>
      <c r="M51" s="69">
        <v>5</v>
      </c>
      <c r="N51" s="69">
        <v>0</v>
      </c>
      <c r="O51" s="69">
        <v>0</v>
      </c>
      <c r="P51" s="69">
        <v>275</v>
      </c>
      <c r="Q51" s="80">
        <v>0</v>
      </c>
      <c r="R51" s="80">
        <v>3496673</v>
      </c>
      <c r="S51" s="80">
        <v>50000</v>
      </c>
      <c r="T51" s="80">
        <v>3446673</v>
      </c>
      <c r="U51" s="80">
        <v>3721036</v>
      </c>
      <c r="V51" s="80">
        <v>3515537</v>
      </c>
      <c r="W51" s="80">
        <v>0</v>
      </c>
      <c r="X51" s="80">
        <v>0</v>
      </c>
      <c r="Y51" s="80">
        <v>0</v>
      </c>
      <c r="Z51" s="80">
        <v>3515537</v>
      </c>
      <c r="AA51" s="80">
        <v>3603841</v>
      </c>
      <c r="AB51" s="80">
        <v>88304</v>
      </c>
      <c r="AC51" s="69">
        <v>224363</v>
      </c>
      <c r="AD51" s="69">
        <v>249</v>
      </c>
      <c r="AE51" s="69">
        <v>0</v>
      </c>
      <c r="AF51" s="80">
        <v>0</v>
      </c>
      <c r="AG51" s="80">
        <v>-2094</v>
      </c>
      <c r="AH51" s="69">
        <v>0</v>
      </c>
      <c r="AI51" s="69">
        <v>0</v>
      </c>
      <c r="AJ51" s="80">
        <v>0</v>
      </c>
      <c r="AK51" s="80">
        <v>267470</v>
      </c>
      <c r="AL51" s="69">
        <v>0</v>
      </c>
      <c r="AM51" s="69">
        <v>0</v>
      </c>
      <c r="AN51" s="80">
        <v>0</v>
      </c>
      <c r="AO51" s="80">
        <v>0</v>
      </c>
      <c r="AP51" s="69">
        <v>0</v>
      </c>
      <c r="AQ51" s="69">
        <v>0</v>
      </c>
      <c r="AR51" s="80">
        <v>0</v>
      </c>
      <c r="AS51" s="80">
        <v>0</v>
      </c>
      <c r="AT51" s="69">
        <v>0</v>
      </c>
      <c r="AU51" s="69">
        <v>0</v>
      </c>
      <c r="AV51" s="80">
        <v>0</v>
      </c>
      <c r="AW51" s="80">
        <v>0</v>
      </c>
      <c r="AX51" s="69">
        <v>0</v>
      </c>
      <c r="AY51" s="69">
        <v>0</v>
      </c>
      <c r="AZ51" s="80">
        <v>0</v>
      </c>
      <c r="BA51" s="80">
        <v>0</v>
      </c>
      <c r="BB51" s="69">
        <v>0</v>
      </c>
      <c r="BC51" s="69">
        <v>0</v>
      </c>
      <c r="BD51" s="80">
        <v>0</v>
      </c>
      <c r="BE51" s="80">
        <v>0</v>
      </c>
      <c r="BF51" s="69">
        <v>0</v>
      </c>
      <c r="BG51" s="69">
        <v>0</v>
      </c>
      <c r="BH51" s="80">
        <v>0</v>
      </c>
      <c r="BI51" s="80">
        <v>0</v>
      </c>
      <c r="BJ51" s="69">
        <v>0</v>
      </c>
      <c r="BK51" s="69">
        <v>0</v>
      </c>
      <c r="BL51" s="80">
        <v>0</v>
      </c>
      <c r="BM51" s="80">
        <v>0</v>
      </c>
      <c r="BN51" s="69">
        <v>0</v>
      </c>
      <c r="BO51" s="69">
        <v>0</v>
      </c>
      <c r="BP51" s="80">
        <v>0</v>
      </c>
      <c r="BQ51" s="80">
        <v>0</v>
      </c>
      <c r="BR51" s="69">
        <v>0</v>
      </c>
      <c r="BS51" s="69">
        <v>0</v>
      </c>
      <c r="BT51" s="80">
        <v>0</v>
      </c>
      <c r="BU51" s="80">
        <v>0</v>
      </c>
      <c r="BV51" s="69">
        <v>0</v>
      </c>
      <c r="BW51" s="69">
        <v>0</v>
      </c>
      <c r="BX51" s="80">
        <v>0</v>
      </c>
      <c r="BY51" s="80">
        <v>0</v>
      </c>
      <c r="BZ51" s="69">
        <v>0</v>
      </c>
      <c r="CA51" s="69">
        <v>0</v>
      </c>
      <c r="CB51" s="80">
        <v>0</v>
      </c>
      <c r="CC51" s="80">
        <v>265376</v>
      </c>
      <c r="CD51" s="69">
        <v>0</v>
      </c>
      <c r="CE51" s="69" t="s">
        <v>410</v>
      </c>
      <c r="CF51" s="69" t="s">
        <v>411</v>
      </c>
      <c r="CG51" s="69" t="s">
        <v>318</v>
      </c>
      <c r="CH51" s="69" t="s">
        <v>318</v>
      </c>
      <c r="CI51" s="69" t="s">
        <v>318</v>
      </c>
      <c r="CJ51" s="68" t="s">
        <v>318</v>
      </c>
      <c r="CK51" s="68">
        <v>45167</v>
      </c>
      <c r="CL51" s="185" t="s">
        <v>466</v>
      </c>
      <c r="CM51" s="67" t="s">
        <v>467</v>
      </c>
      <c r="CN51" s="67" t="s">
        <v>168</v>
      </c>
      <c r="CO51" s="68">
        <v>45035</v>
      </c>
      <c r="CP51" s="185" t="s">
        <v>464</v>
      </c>
      <c r="CQ51" s="67" t="s">
        <v>468</v>
      </c>
      <c r="CR51" s="67" t="s">
        <v>492</v>
      </c>
      <c r="CS51" s="69">
        <v>3657623.88</v>
      </c>
      <c r="CT51" s="69"/>
      <c r="CU51" s="69"/>
      <c r="CV51" s="69">
        <v>0</v>
      </c>
      <c r="CW51" s="69">
        <v>26</v>
      </c>
      <c r="CX51" s="69">
        <v>0</v>
      </c>
      <c r="CY51" s="69">
        <v>0</v>
      </c>
      <c r="CZ51" s="69">
        <v>0</v>
      </c>
      <c r="DA51" s="69">
        <v>0</v>
      </c>
      <c r="DG51" t="str">
        <f t="shared" si="1"/>
        <v>CO</v>
      </c>
    </row>
    <row r="52" spans="1:111">
      <c r="A52" t="str">
        <f t="shared" si="4"/>
        <v>04CO</v>
      </c>
      <c r="B52" s="67" t="s">
        <v>3</v>
      </c>
      <c r="C52" s="67" t="s">
        <v>237</v>
      </c>
      <c r="D52" s="67" t="s">
        <v>238</v>
      </c>
      <c r="E52" s="68">
        <v>44538</v>
      </c>
      <c r="F52" s="185" t="s">
        <v>471</v>
      </c>
      <c r="G52" s="67" t="s">
        <v>472</v>
      </c>
      <c r="H52" s="69">
        <v>1</v>
      </c>
      <c r="I52" s="69">
        <v>1</v>
      </c>
      <c r="J52" s="69">
        <v>212</v>
      </c>
      <c r="K52" s="69">
        <v>352</v>
      </c>
      <c r="L52" s="69">
        <v>351</v>
      </c>
      <c r="M52" s="69">
        <v>1</v>
      </c>
      <c r="N52" s="69">
        <v>0</v>
      </c>
      <c r="O52" s="69">
        <v>0</v>
      </c>
      <c r="P52" s="69">
        <v>140</v>
      </c>
      <c r="Q52" s="80">
        <v>0</v>
      </c>
      <c r="R52" s="80">
        <v>2000000</v>
      </c>
      <c r="S52" s="80">
        <v>50000</v>
      </c>
      <c r="T52" s="80">
        <v>1950000</v>
      </c>
      <c r="U52" s="80">
        <v>2008938</v>
      </c>
      <c r="V52" s="80">
        <v>1868868</v>
      </c>
      <c r="W52" s="80">
        <v>0</v>
      </c>
      <c r="X52" s="80">
        <v>0</v>
      </c>
      <c r="Y52" s="80">
        <v>0</v>
      </c>
      <c r="Z52" s="80">
        <v>1868868</v>
      </c>
      <c r="AA52" s="80">
        <v>1862040</v>
      </c>
      <c r="AB52" s="80">
        <v>2110</v>
      </c>
      <c r="AC52" s="69">
        <v>8938</v>
      </c>
      <c r="AD52" s="69">
        <v>85</v>
      </c>
      <c r="AE52" s="69">
        <v>0</v>
      </c>
      <c r="AF52" s="80">
        <v>0</v>
      </c>
      <c r="AG52" s="80">
        <v>11450</v>
      </c>
      <c r="AH52" s="69">
        <v>0</v>
      </c>
      <c r="AI52" s="69">
        <v>30</v>
      </c>
      <c r="AJ52" s="80">
        <v>0</v>
      </c>
      <c r="AK52" s="80">
        <v>0</v>
      </c>
      <c r="AL52" s="69">
        <v>0</v>
      </c>
      <c r="AM52" s="69">
        <v>0</v>
      </c>
      <c r="AN52" s="80">
        <v>0</v>
      </c>
      <c r="AO52" s="80">
        <v>0</v>
      </c>
      <c r="AP52" s="69">
        <v>0</v>
      </c>
      <c r="AQ52" s="69">
        <v>0</v>
      </c>
      <c r="AR52" s="80">
        <v>0</v>
      </c>
      <c r="AS52" s="80">
        <v>0</v>
      </c>
      <c r="AT52" s="69">
        <v>0</v>
      </c>
      <c r="AU52" s="69">
        <v>0</v>
      </c>
      <c r="AV52" s="80">
        <v>0</v>
      </c>
      <c r="AW52" s="80">
        <v>0</v>
      </c>
      <c r="AX52" s="69">
        <v>0</v>
      </c>
      <c r="AY52" s="69">
        <v>0</v>
      </c>
      <c r="AZ52" s="80">
        <v>0</v>
      </c>
      <c r="BA52" s="80">
        <v>0</v>
      </c>
      <c r="BB52" s="69">
        <v>0</v>
      </c>
      <c r="BC52" s="69">
        <v>0</v>
      </c>
      <c r="BD52" s="80">
        <v>0</v>
      </c>
      <c r="BE52" s="80">
        <v>0</v>
      </c>
      <c r="BF52" s="69">
        <v>0</v>
      </c>
      <c r="BG52" s="69">
        <v>0</v>
      </c>
      <c r="BH52" s="80">
        <v>0</v>
      </c>
      <c r="BI52" s="80">
        <v>0</v>
      </c>
      <c r="BJ52" s="69">
        <v>0</v>
      </c>
      <c r="BK52" s="69">
        <v>0</v>
      </c>
      <c r="BL52" s="80">
        <v>0</v>
      </c>
      <c r="BM52" s="80">
        <v>0</v>
      </c>
      <c r="BN52" s="69">
        <v>0</v>
      </c>
      <c r="BO52" s="69">
        <v>0</v>
      </c>
      <c r="BP52" s="80">
        <v>0</v>
      </c>
      <c r="BQ52" s="80">
        <v>0</v>
      </c>
      <c r="BR52" s="69">
        <v>0</v>
      </c>
      <c r="BS52" s="69">
        <v>0</v>
      </c>
      <c r="BT52" s="80">
        <v>0</v>
      </c>
      <c r="BU52" s="80">
        <v>0</v>
      </c>
      <c r="BV52" s="69">
        <v>0</v>
      </c>
      <c r="BW52" s="69">
        <v>0</v>
      </c>
      <c r="BX52" s="80">
        <v>0</v>
      </c>
      <c r="BY52" s="80">
        <v>0</v>
      </c>
      <c r="BZ52" s="69">
        <v>0</v>
      </c>
      <c r="CA52" s="69">
        <v>30</v>
      </c>
      <c r="CB52" s="80">
        <v>0</v>
      </c>
      <c r="CC52" s="80">
        <v>11450</v>
      </c>
      <c r="CD52" s="69">
        <v>0</v>
      </c>
      <c r="CE52" s="69" t="s">
        <v>412</v>
      </c>
      <c r="CF52" s="69" t="s">
        <v>413</v>
      </c>
      <c r="CG52" s="69" t="s">
        <v>318</v>
      </c>
      <c r="CH52" s="69" t="s">
        <v>318</v>
      </c>
      <c r="CI52" s="69" t="s">
        <v>318</v>
      </c>
      <c r="CJ52" s="68" t="s">
        <v>318</v>
      </c>
      <c r="CK52" s="68">
        <v>45131</v>
      </c>
      <c r="CL52" s="185" t="s">
        <v>466</v>
      </c>
      <c r="CM52" s="67" t="s">
        <v>467</v>
      </c>
      <c r="CN52" s="67" t="s">
        <v>168</v>
      </c>
      <c r="CO52" s="68">
        <v>45077</v>
      </c>
      <c r="CP52" s="185" t="s">
        <v>464</v>
      </c>
      <c r="CQ52" s="67" t="s">
        <v>468</v>
      </c>
      <c r="CR52" s="67" t="s">
        <v>492</v>
      </c>
      <c r="CS52" s="69">
        <v>2421037.86</v>
      </c>
      <c r="CT52" s="69"/>
      <c r="CU52" s="69"/>
      <c r="CV52" s="69">
        <v>0</v>
      </c>
      <c r="CW52" s="69">
        <v>25</v>
      </c>
      <c r="CX52" s="69">
        <v>0</v>
      </c>
      <c r="CY52" s="69">
        <v>0</v>
      </c>
      <c r="CZ52" s="69">
        <v>0</v>
      </c>
      <c r="DA52" s="69">
        <v>0</v>
      </c>
      <c r="DG52" t="str">
        <f t="shared" si="1"/>
        <v>CO</v>
      </c>
    </row>
    <row r="53" spans="1:111">
      <c r="A53" t="str">
        <f t="shared" si="4"/>
        <v>04CO</v>
      </c>
      <c r="B53" s="67" t="s">
        <v>3</v>
      </c>
      <c r="C53" s="67" t="s">
        <v>239</v>
      </c>
      <c r="D53" s="67" t="s">
        <v>240</v>
      </c>
      <c r="E53" s="68">
        <v>44587</v>
      </c>
      <c r="F53" s="185" t="s">
        <v>470</v>
      </c>
      <c r="G53" s="67" t="s">
        <v>472</v>
      </c>
      <c r="H53" s="69">
        <v>2</v>
      </c>
      <c r="I53" s="69">
        <v>1</v>
      </c>
      <c r="J53" s="69">
        <v>178</v>
      </c>
      <c r="K53" s="69">
        <v>274</v>
      </c>
      <c r="L53" s="69">
        <v>274</v>
      </c>
      <c r="M53" s="69">
        <v>0</v>
      </c>
      <c r="N53" s="69">
        <v>0</v>
      </c>
      <c r="O53" s="69">
        <v>0</v>
      </c>
      <c r="P53" s="69">
        <v>96</v>
      </c>
      <c r="Q53" s="80">
        <v>0</v>
      </c>
      <c r="R53" s="80">
        <v>957661</v>
      </c>
      <c r="S53" s="80">
        <v>40792</v>
      </c>
      <c r="T53" s="80">
        <v>916869</v>
      </c>
      <c r="U53" s="80">
        <v>958736</v>
      </c>
      <c r="V53" s="80">
        <v>900445</v>
      </c>
      <c r="W53" s="80">
        <v>0</v>
      </c>
      <c r="X53" s="80">
        <v>0</v>
      </c>
      <c r="Y53" s="80">
        <v>0</v>
      </c>
      <c r="Z53" s="80">
        <v>900445</v>
      </c>
      <c r="AA53" s="80">
        <v>899370</v>
      </c>
      <c r="AB53" s="80">
        <v>0</v>
      </c>
      <c r="AC53" s="69">
        <v>1075</v>
      </c>
      <c r="AD53" s="69">
        <v>72</v>
      </c>
      <c r="AE53" s="69">
        <v>0</v>
      </c>
      <c r="AF53" s="80">
        <v>0</v>
      </c>
      <c r="AG53" s="80">
        <v>0</v>
      </c>
      <c r="AH53" s="69">
        <v>0</v>
      </c>
      <c r="AI53" s="69">
        <v>0</v>
      </c>
      <c r="AJ53" s="80">
        <v>0</v>
      </c>
      <c r="AK53" s="80">
        <v>8111</v>
      </c>
      <c r="AL53" s="69">
        <v>0</v>
      </c>
      <c r="AM53" s="69">
        <v>0</v>
      </c>
      <c r="AN53" s="80">
        <v>0</v>
      </c>
      <c r="AO53" s="80">
        <v>0</v>
      </c>
      <c r="AP53" s="69">
        <v>0</v>
      </c>
      <c r="AQ53" s="69">
        <v>0</v>
      </c>
      <c r="AR53" s="80">
        <v>0</v>
      </c>
      <c r="AS53" s="80">
        <v>0</v>
      </c>
      <c r="AT53" s="69">
        <v>0</v>
      </c>
      <c r="AU53" s="69">
        <v>0</v>
      </c>
      <c r="AV53" s="80">
        <v>0</v>
      </c>
      <c r="AW53" s="80">
        <v>0</v>
      </c>
      <c r="AX53" s="69">
        <v>0</v>
      </c>
      <c r="AY53" s="69">
        <v>0</v>
      </c>
      <c r="AZ53" s="80">
        <v>0</v>
      </c>
      <c r="BA53" s="80">
        <v>0</v>
      </c>
      <c r="BB53" s="69">
        <v>0</v>
      </c>
      <c r="BC53" s="69">
        <v>0</v>
      </c>
      <c r="BD53" s="80">
        <v>0</v>
      </c>
      <c r="BE53" s="80">
        <v>0</v>
      </c>
      <c r="BF53" s="69">
        <v>0</v>
      </c>
      <c r="BG53" s="69">
        <v>0</v>
      </c>
      <c r="BH53" s="80">
        <v>0</v>
      </c>
      <c r="BI53" s="80">
        <v>0</v>
      </c>
      <c r="BJ53" s="69">
        <v>0</v>
      </c>
      <c r="BK53" s="69">
        <v>0</v>
      </c>
      <c r="BL53" s="80">
        <v>0</v>
      </c>
      <c r="BM53" s="80">
        <v>0</v>
      </c>
      <c r="BN53" s="69">
        <v>0</v>
      </c>
      <c r="BO53" s="69">
        <v>0</v>
      </c>
      <c r="BP53" s="80">
        <v>0</v>
      </c>
      <c r="BQ53" s="80">
        <v>0</v>
      </c>
      <c r="BR53" s="69">
        <v>0</v>
      </c>
      <c r="BS53" s="69">
        <v>0</v>
      </c>
      <c r="BT53" s="80">
        <v>0</v>
      </c>
      <c r="BU53" s="80">
        <v>0</v>
      </c>
      <c r="BV53" s="69">
        <v>0</v>
      </c>
      <c r="BW53" s="69">
        <v>0</v>
      </c>
      <c r="BX53" s="80">
        <v>0</v>
      </c>
      <c r="BY53" s="80">
        <v>0</v>
      </c>
      <c r="BZ53" s="69">
        <v>0</v>
      </c>
      <c r="CA53" s="69">
        <v>0</v>
      </c>
      <c r="CB53" s="80">
        <v>0</v>
      </c>
      <c r="CC53" s="80">
        <v>8111</v>
      </c>
      <c r="CD53" s="69">
        <v>0</v>
      </c>
      <c r="CE53" s="69" t="s">
        <v>414</v>
      </c>
      <c r="CF53" s="69" t="s">
        <v>415</v>
      </c>
      <c r="CG53" s="69" t="s">
        <v>318</v>
      </c>
      <c r="CH53" s="69" t="s">
        <v>318</v>
      </c>
      <c r="CI53" s="69" t="s">
        <v>318</v>
      </c>
      <c r="CJ53" s="68" t="s">
        <v>318</v>
      </c>
      <c r="CK53" s="68">
        <v>45113</v>
      </c>
      <c r="CL53" s="185" t="s">
        <v>466</v>
      </c>
      <c r="CM53" s="67" t="s">
        <v>467</v>
      </c>
      <c r="CN53" s="67" t="s">
        <v>168</v>
      </c>
      <c r="CO53" s="68">
        <v>45057</v>
      </c>
      <c r="CP53" s="185" t="s">
        <v>464</v>
      </c>
      <c r="CQ53" s="67" t="s">
        <v>468</v>
      </c>
      <c r="CR53" s="67" t="s">
        <v>493</v>
      </c>
      <c r="CS53" s="69">
        <v>927528.71</v>
      </c>
      <c r="CT53" s="69"/>
      <c r="CU53" s="69"/>
      <c r="CV53" s="69">
        <v>0</v>
      </c>
      <c r="CW53" s="69">
        <v>24</v>
      </c>
      <c r="CX53" s="69">
        <v>0</v>
      </c>
      <c r="CY53" s="69">
        <v>0</v>
      </c>
      <c r="CZ53" s="69">
        <v>0</v>
      </c>
      <c r="DA53" s="69">
        <v>0</v>
      </c>
      <c r="DG53" t="str">
        <f t="shared" si="1"/>
        <v>CO</v>
      </c>
    </row>
    <row r="54" spans="1:111">
      <c r="A54" t="str">
        <f t="shared" si="4"/>
        <v>04CO</v>
      </c>
      <c r="B54" s="67" t="s">
        <v>3</v>
      </c>
      <c r="C54" s="67" t="s">
        <v>301</v>
      </c>
      <c r="D54" s="67" t="s">
        <v>302</v>
      </c>
      <c r="E54" s="68">
        <v>44650</v>
      </c>
      <c r="F54" s="185" t="s">
        <v>470</v>
      </c>
      <c r="G54" s="67" t="s">
        <v>472</v>
      </c>
      <c r="H54" s="69">
        <v>3</v>
      </c>
      <c r="I54" s="69">
        <v>1</v>
      </c>
      <c r="J54" s="69">
        <v>222</v>
      </c>
      <c r="K54" s="69">
        <v>287</v>
      </c>
      <c r="L54" s="69">
        <v>287</v>
      </c>
      <c r="M54" s="69">
        <v>0</v>
      </c>
      <c r="N54" s="69">
        <v>0</v>
      </c>
      <c r="O54" s="69">
        <v>0</v>
      </c>
      <c r="P54" s="69">
        <v>65</v>
      </c>
      <c r="Q54" s="80">
        <v>0</v>
      </c>
      <c r="R54" s="80">
        <v>1967721</v>
      </c>
      <c r="S54" s="80">
        <v>50000</v>
      </c>
      <c r="T54" s="80">
        <v>1917721</v>
      </c>
      <c r="U54" s="80">
        <v>1967721</v>
      </c>
      <c r="V54" s="80">
        <v>1856962</v>
      </c>
      <c r="W54" s="80">
        <v>0</v>
      </c>
      <c r="X54" s="80">
        <v>0</v>
      </c>
      <c r="Y54" s="80">
        <v>0</v>
      </c>
      <c r="Z54" s="80">
        <v>1856962</v>
      </c>
      <c r="AA54" s="80">
        <v>1856374</v>
      </c>
      <c r="AB54" s="80">
        <v>2046</v>
      </c>
      <c r="AC54" s="69">
        <v>2634</v>
      </c>
      <c r="AD54" s="69">
        <v>47</v>
      </c>
      <c r="AE54" s="69">
        <v>0</v>
      </c>
      <c r="AF54" s="80">
        <v>0</v>
      </c>
      <c r="AG54" s="80">
        <v>0</v>
      </c>
      <c r="AH54" s="69">
        <v>0</v>
      </c>
      <c r="AI54" s="69">
        <v>0</v>
      </c>
      <c r="AJ54" s="80">
        <v>0</v>
      </c>
      <c r="AK54" s="80">
        <v>6840</v>
      </c>
      <c r="AL54" s="69">
        <v>0</v>
      </c>
      <c r="AM54" s="69">
        <v>0</v>
      </c>
      <c r="AN54" s="80">
        <v>0</v>
      </c>
      <c r="AO54" s="80">
        <v>0</v>
      </c>
      <c r="AP54" s="69">
        <v>0</v>
      </c>
      <c r="AQ54" s="69">
        <v>0</v>
      </c>
      <c r="AR54" s="80">
        <v>0</v>
      </c>
      <c r="AS54" s="80">
        <v>0</v>
      </c>
      <c r="AT54" s="69">
        <v>0</v>
      </c>
      <c r="AU54" s="69">
        <v>0</v>
      </c>
      <c r="AV54" s="80">
        <v>0</v>
      </c>
      <c r="AW54" s="80">
        <v>0</v>
      </c>
      <c r="AX54" s="69">
        <v>0</v>
      </c>
      <c r="AY54" s="69">
        <v>0</v>
      </c>
      <c r="AZ54" s="80">
        <v>0</v>
      </c>
      <c r="BA54" s="80">
        <v>0</v>
      </c>
      <c r="BB54" s="69">
        <v>0</v>
      </c>
      <c r="BC54" s="69">
        <v>0</v>
      </c>
      <c r="BD54" s="80">
        <v>0</v>
      </c>
      <c r="BE54" s="80">
        <v>0</v>
      </c>
      <c r="BF54" s="69">
        <v>0</v>
      </c>
      <c r="BG54" s="69">
        <v>0</v>
      </c>
      <c r="BH54" s="80">
        <v>0</v>
      </c>
      <c r="BI54" s="80">
        <v>0</v>
      </c>
      <c r="BJ54" s="69">
        <v>0</v>
      </c>
      <c r="BK54" s="69">
        <v>0</v>
      </c>
      <c r="BL54" s="80">
        <v>0</v>
      </c>
      <c r="BM54" s="80">
        <v>0</v>
      </c>
      <c r="BN54" s="69">
        <v>0</v>
      </c>
      <c r="BO54" s="69">
        <v>0</v>
      </c>
      <c r="BP54" s="80">
        <v>0</v>
      </c>
      <c r="BQ54" s="80">
        <v>0</v>
      </c>
      <c r="BR54" s="69">
        <v>0</v>
      </c>
      <c r="BS54" s="69">
        <v>0</v>
      </c>
      <c r="BT54" s="80">
        <v>0</v>
      </c>
      <c r="BU54" s="80">
        <v>0</v>
      </c>
      <c r="BV54" s="69">
        <v>0</v>
      </c>
      <c r="BW54" s="69">
        <v>0</v>
      </c>
      <c r="BX54" s="80">
        <v>0</v>
      </c>
      <c r="BY54" s="80">
        <v>0</v>
      </c>
      <c r="BZ54" s="69">
        <v>0</v>
      </c>
      <c r="CA54" s="69">
        <v>0</v>
      </c>
      <c r="CB54" s="80">
        <v>0</v>
      </c>
      <c r="CC54" s="80">
        <v>6840</v>
      </c>
      <c r="CD54" s="69">
        <v>0</v>
      </c>
      <c r="CE54" s="69" t="s">
        <v>416</v>
      </c>
      <c r="CF54" s="69" t="s">
        <v>417</v>
      </c>
      <c r="CG54" s="69" t="s">
        <v>318</v>
      </c>
      <c r="CH54" s="69" t="s">
        <v>318</v>
      </c>
      <c r="CI54" s="69" t="s">
        <v>318</v>
      </c>
      <c r="CJ54" s="68" t="s">
        <v>318</v>
      </c>
      <c r="CK54" s="68">
        <v>45187</v>
      </c>
      <c r="CL54" s="185" t="s">
        <v>466</v>
      </c>
      <c r="CM54" s="67" t="s">
        <v>467</v>
      </c>
      <c r="CN54" s="67" t="s">
        <v>168</v>
      </c>
      <c r="CO54" s="68">
        <v>45046</v>
      </c>
      <c r="CP54" s="185" t="s">
        <v>464</v>
      </c>
      <c r="CQ54" s="67" t="s">
        <v>468</v>
      </c>
      <c r="CR54" s="67" t="s">
        <v>492</v>
      </c>
      <c r="CS54" s="69">
        <v>2135578.09</v>
      </c>
      <c r="CT54" s="69"/>
      <c r="CU54" s="69"/>
      <c r="CV54" s="69">
        <v>0</v>
      </c>
      <c r="CW54" s="69">
        <v>18</v>
      </c>
      <c r="CX54" s="69">
        <v>0</v>
      </c>
      <c r="CY54" s="69">
        <v>0</v>
      </c>
      <c r="CZ54" s="69">
        <v>0</v>
      </c>
      <c r="DA54" s="69">
        <v>0</v>
      </c>
      <c r="DG54" t="str">
        <f t="shared" si="1"/>
        <v>CO</v>
      </c>
    </row>
    <row r="55" spans="1:111">
      <c r="A55" t="str">
        <f t="shared" si="4"/>
        <v>04CO</v>
      </c>
      <c r="B55" s="67" t="s">
        <v>3</v>
      </c>
      <c r="C55" s="67" t="s">
        <v>241</v>
      </c>
      <c r="D55" s="67" t="s">
        <v>242</v>
      </c>
      <c r="E55" s="68">
        <v>44678</v>
      </c>
      <c r="F55" s="185" t="s">
        <v>464</v>
      </c>
      <c r="G55" s="67" t="s">
        <v>472</v>
      </c>
      <c r="H55" s="69">
        <v>2</v>
      </c>
      <c r="I55" s="69">
        <v>3</v>
      </c>
      <c r="J55" s="69">
        <v>227</v>
      </c>
      <c r="K55" s="69">
        <v>321</v>
      </c>
      <c r="L55" s="69">
        <v>321</v>
      </c>
      <c r="M55" s="69">
        <v>0</v>
      </c>
      <c r="N55" s="69">
        <v>0</v>
      </c>
      <c r="O55" s="69">
        <v>0</v>
      </c>
      <c r="P55" s="69">
        <v>94</v>
      </c>
      <c r="Q55" s="80">
        <v>0</v>
      </c>
      <c r="R55" s="80">
        <v>4491996</v>
      </c>
      <c r="S55" s="80">
        <v>50000</v>
      </c>
      <c r="T55" s="80">
        <v>4441996</v>
      </c>
      <c r="U55" s="80">
        <v>4563991</v>
      </c>
      <c r="V55" s="80">
        <v>4393362</v>
      </c>
      <c r="W55" s="80">
        <v>0</v>
      </c>
      <c r="X55" s="80">
        <v>0</v>
      </c>
      <c r="Y55" s="80">
        <v>0</v>
      </c>
      <c r="Z55" s="80">
        <v>4393362</v>
      </c>
      <c r="AA55" s="80">
        <v>4376466</v>
      </c>
      <c r="AB55" s="80">
        <v>-6110</v>
      </c>
      <c r="AC55" s="69">
        <v>71995</v>
      </c>
      <c r="AD55" s="69">
        <v>57</v>
      </c>
      <c r="AE55" s="69">
        <v>0</v>
      </c>
      <c r="AF55" s="80">
        <v>0</v>
      </c>
      <c r="AG55" s="80">
        <v>0</v>
      </c>
      <c r="AH55" s="69">
        <v>0</v>
      </c>
      <c r="AI55" s="69">
        <v>0</v>
      </c>
      <c r="AJ55" s="80">
        <v>0</v>
      </c>
      <c r="AK55" s="80">
        <v>86648</v>
      </c>
      <c r="AL55" s="69">
        <v>0</v>
      </c>
      <c r="AM55" s="69">
        <v>0</v>
      </c>
      <c r="AN55" s="80">
        <v>0</v>
      </c>
      <c r="AO55" s="80">
        <v>0</v>
      </c>
      <c r="AP55" s="69">
        <v>0</v>
      </c>
      <c r="AQ55" s="69">
        <v>0</v>
      </c>
      <c r="AR55" s="80">
        <v>0</v>
      </c>
      <c r="AS55" s="80">
        <v>0</v>
      </c>
      <c r="AT55" s="69">
        <v>0</v>
      </c>
      <c r="AU55" s="69">
        <v>0</v>
      </c>
      <c r="AV55" s="80">
        <v>0</v>
      </c>
      <c r="AW55" s="80">
        <v>0</v>
      </c>
      <c r="AX55" s="69">
        <v>0</v>
      </c>
      <c r="AY55" s="69">
        <v>0</v>
      </c>
      <c r="AZ55" s="80">
        <v>0</v>
      </c>
      <c r="BA55" s="80">
        <v>-51997</v>
      </c>
      <c r="BB55" s="69">
        <v>0</v>
      </c>
      <c r="BC55" s="69">
        <v>0</v>
      </c>
      <c r="BD55" s="80">
        <v>0</v>
      </c>
      <c r="BE55" s="80">
        <v>5237</v>
      </c>
      <c r="BF55" s="69">
        <v>0</v>
      </c>
      <c r="BG55" s="69">
        <v>0</v>
      </c>
      <c r="BH55" s="80">
        <v>0</v>
      </c>
      <c r="BI55" s="80">
        <v>0</v>
      </c>
      <c r="BJ55" s="69">
        <v>0</v>
      </c>
      <c r="BK55" s="69">
        <v>0</v>
      </c>
      <c r="BL55" s="80">
        <v>0</v>
      </c>
      <c r="BM55" s="80">
        <v>0</v>
      </c>
      <c r="BN55" s="69">
        <v>0</v>
      </c>
      <c r="BO55" s="69">
        <v>0</v>
      </c>
      <c r="BP55" s="80">
        <v>0</v>
      </c>
      <c r="BQ55" s="80">
        <v>33274</v>
      </c>
      <c r="BR55" s="69">
        <v>33274</v>
      </c>
      <c r="BS55" s="69">
        <v>0</v>
      </c>
      <c r="BT55" s="80">
        <v>0</v>
      </c>
      <c r="BU55" s="80">
        <v>0</v>
      </c>
      <c r="BV55" s="69">
        <v>0</v>
      </c>
      <c r="BW55" s="69">
        <v>11</v>
      </c>
      <c r="BX55" s="80">
        <v>0</v>
      </c>
      <c r="BY55" s="80">
        <v>0</v>
      </c>
      <c r="BZ55" s="69">
        <v>0</v>
      </c>
      <c r="CA55" s="69">
        <v>11</v>
      </c>
      <c r="CB55" s="80">
        <v>0</v>
      </c>
      <c r="CC55" s="80">
        <v>73161</v>
      </c>
      <c r="CD55" s="69">
        <v>33274</v>
      </c>
      <c r="CE55" s="69" t="s">
        <v>418</v>
      </c>
      <c r="CF55" s="69" t="s">
        <v>419</v>
      </c>
      <c r="CG55" s="69" t="s">
        <v>318</v>
      </c>
      <c r="CH55" s="69" t="s">
        <v>318</v>
      </c>
      <c r="CI55" s="69" t="s">
        <v>318</v>
      </c>
      <c r="CJ55" s="68" t="s">
        <v>318</v>
      </c>
      <c r="CK55" s="68">
        <v>45184</v>
      </c>
      <c r="CL55" s="185" t="s">
        <v>466</v>
      </c>
      <c r="CM55" s="67" t="s">
        <v>467</v>
      </c>
      <c r="CN55" s="67" t="s">
        <v>168</v>
      </c>
      <c r="CO55" s="68">
        <v>45091</v>
      </c>
      <c r="CP55" s="185" t="s">
        <v>464</v>
      </c>
      <c r="CQ55" s="67" t="s">
        <v>468</v>
      </c>
      <c r="CR55" s="67" t="s">
        <v>493</v>
      </c>
      <c r="CS55" s="69">
        <v>4062646.65</v>
      </c>
      <c r="CT55" s="69"/>
      <c r="CU55" s="69"/>
      <c r="CV55" s="69">
        <v>0</v>
      </c>
      <c r="CW55" s="69">
        <v>26</v>
      </c>
      <c r="CX55" s="69">
        <v>0</v>
      </c>
      <c r="CY55" s="69">
        <v>0</v>
      </c>
      <c r="CZ55" s="69">
        <v>0</v>
      </c>
      <c r="DA55" s="69">
        <v>0</v>
      </c>
      <c r="DG55" t="str">
        <f t="shared" si="1"/>
        <v>CO</v>
      </c>
    </row>
    <row r="56" spans="1:111">
      <c r="A56" t="str">
        <f t="shared" si="4"/>
        <v>04DO</v>
      </c>
      <c r="B56" s="67" t="s">
        <v>3</v>
      </c>
      <c r="C56" s="67" t="s">
        <v>224</v>
      </c>
      <c r="D56" s="67" t="s">
        <v>225</v>
      </c>
      <c r="E56" s="68">
        <v>43957</v>
      </c>
      <c r="F56" s="185" t="s">
        <v>464</v>
      </c>
      <c r="G56" s="67" t="s">
        <v>465</v>
      </c>
      <c r="H56" s="69">
        <v>6</v>
      </c>
      <c r="I56" s="69">
        <v>1</v>
      </c>
      <c r="J56" s="69">
        <v>730</v>
      </c>
      <c r="K56" s="69">
        <v>939</v>
      </c>
      <c r="L56" s="69">
        <v>934</v>
      </c>
      <c r="M56" s="69">
        <v>5</v>
      </c>
      <c r="N56" s="69">
        <v>0</v>
      </c>
      <c r="O56" s="69">
        <v>0</v>
      </c>
      <c r="P56" s="69">
        <v>209</v>
      </c>
      <c r="Q56" s="80">
        <v>0</v>
      </c>
      <c r="R56" s="80">
        <v>17557323</v>
      </c>
      <c r="S56" s="80">
        <v>125751</v>
      </c>
      <c r="T56" s="80">
        <v>17431572</v>
      </c>
      <c r="U56" s="80">
        <v>17588765</v>
      </c>
      <c r="V56" s="80">
        <v>16726429</v>
      </c>
      <c r="W56" s="80">
        <v>0</v>
      </c>
      <c r="X56" s="80">
        <v>0</v>
      </c>
      <c r="Y56" s="80">
        <v>0</v>
      </c>
      <c r="Z56" s="80">
        <v>16726429</v>
      </c>
      <c r="AA56" s="80">
        <v>16980455</v>
      </c>
      <c r="AB56" s="80">
        <v>254025</v>
      </c>
      <c r="AC56" s="69">
        <v>31442</v>
      </c>
      <c r="AD56" s="69">
        <v>144</v>
      </c>
      <c r="AE56" s="69">
        <v>0</v>
      </c>
      <c r="AF56" s="80">
        <v>0</v>
      </c>
      <c r="AG56" s="80">
        <v>0</v>
      </c>
      <c r="AH56" s="69">
        <v>0</v>
      </c>
      <c r="AI56" s="69">
        <v>0</v>
      </c>
      <c r="AJ56" s="80">
        <v>0</v>
      </c>
      <c r="AK56" s="80">
        <v>0</v>
      </c>
      <c r="AL56" s="69">
        <v>0</v>
      </c>
      <c r="AM56" s="69">
        <v>0</v>
      </c>
      <c r="AN56" s="80">
        <v>0</v>
      </c>
      <c r="AO56" s="80">
        <v>0</v>
      </c>
      <c r="AP56" s="69">
        <v>0</v>
      </c>
      <c r="AQ56" s="69">
        <v>0</v>
      </c>
      <c r="AR56" s="80">
        <v>0</v>
      </c>
      <c r="AS56" s="80">
        <v>0</v>
      </c>
      <c r="AT56" s="69">
        <v>0</v>
      </c>
      <c r="AU56" s="69">
        <v>0</v>
      </c>
      <c r="AV56" s="80">
        <v>0</v>
      </c>
      <c r="AW56" s="80">
        <v>0</v>
      </c>
      <c r="AX56" s="69">
        <v>0</v>
      </c>
      <c r="AY56" s="69">
        <v>0</v>
      </c>
      <c r="AZ56" s="80">
        <v>0</v>
      </c>
      <c r="BA56" s="80">
        <v>31442</v>
      </c>
      <c r="BB56" s="69">
        <v>0</v>
      </c>
      <c r="BC56" s="69">
        <v>0</v>
      </c>
      <c r="BD56" s="80">
        <v>0</v>
      </c>
      <c r="BE56" s="80">
        <v>6300</v>
      </c>
      <c r="BF56" s="69">
        <v>0</v>
      </c>
      <c r="BG56" s="69">
        <v>0</v>
      </c>
      <c r="BH56" s="80">
        <v>0</v>
      </c>
      <c r="BI56" s="80">
        <v>0</v>
      </c>
      <c r="BJ56" s="69">
        <v>0</v>
      </c>
      <c r="BK56" s="69">
        <v>0</v>
      </c>
      <c r="BL56" s="80">
        <v>0</v>
      </c>
      <c r="BM56" s="80">
        <v>0</v>
      </c>
      <c r="BN56" s="69">
        <v>0</v>
      </c>
      <c r="BO56" s="69">
        <v>0</v>
      </c>
      <c r="BP56" s="80">
        <v>0</v>
      </c>
      <c r="BQ56" s="80">
        <v>0</v>
      </c>
      <c r="BR56" s="69">
        <v>0</v>
      </c>
      <c r="BS56" s="69">
        <v>0</v>
      </c>
      <c r="BT56" s="80">
        <v>0</v>
      </c>
      <c r="BU56" s="80">
        <v>0</v>
      </c>
      <c r="BV56" s="69">
        <v>0</v>
      </c>
      <c r="BW56" s="69">
        <v>0</v>
      </c>
      <c r="BX56" s="80">
        <v>0</v>
      </c>
      <c r="BY56" s="80">
        <v>0</v>
      </c>
      <c r="BZ56" s="69">
        <v>0</v>
      </c>
      <c r="CA56" s="69">
        <v>0</v>
      </c>
      <c r="CB56" s="80">
        <v>0</v>
      </c>
      <c r="CC56" s="80">
        <v>37742</v>
      </c>
      <c r="CD56" s="69">
        <v>0</v>
      </c>
      <c r="CE56" s="69" t="s">
        <v>398</v>
      </c>
      <c r="CF56" s="69" t="s">
        <v>399</v>
      </c>
      <c r="CG56" s="69" t="s">
        <v>318</v>
      </c>
      <c r="CH56" s="69" t="s">
        <v>318</v>
      </c>
      <c r="CI56" s="69" t="s">
        <v>318</v>
      </c>
      <c r="CJ56" s="68" t="s">
        <v>318</v>
      </c>
      <c r="CK56" s="68">
        <v>45113</v>
      </c>
      <c r="CL56" s="185" t="s">
        <v>466</v>
      </c>
      <c r="CM56" s="67" t="s">
        <v>467</v>
      </c>
      <c r="CN56" s="67" t="s">
        <v>168</v>
      </c>
      <c r="CO56" s="68">
        <v>44959</v>
      </c>
      <c r="CP56" s="185" t="s">
        <v>470</v>
      </c>
      <c r="CQ56" s="67" t="s">
        <v>468</v>
      </c>
      <c r="CR56" s="67" t="s">
        <v>492</v>
      </c>
      <c r="CS56" s="69">
        <v>12972092.800000001</v>
      </c>
      <c r="CT56" s="69"/>
      <c r="CU56" s="69"/>
      <c r="CV56" s="69">
        <v>0</v>
      </c>
      <c r="CW56" s="69">
        <v>65</v>
      </c>
      <c r="CX56" s="69">
        <v>0</v>
      </c>
      <c r="CY56" s="69">
        <v>0</v>
      </c>
      <c r="CZ56" s="69">
        <v>0</v>
      </c>
      <c r="DA56" s="69">
        <v>0</v>
      </c>
      <c r="DG56" t="str">
        <f t="shared" si="1"/>
        <v>DO</v>
      </c>
    </row>
    <row r="57" spans="1:111">
      <c r="A57" t="str">
        <f t="shared" si="4"/>
        <v>04DO</v>
      </c>
      <c r="B57" s="67" t="s">
        <v>3</v>
      </c>
      <c r="C57" s="67" t="s">
        <v>226</v>
      </c>
      <c r="D57" s="67" t="s">
        <v>227</v>
      </c>
      <c r="E57" s="68">
        <v>44323</v>
      </c>
      <c r="F57" s="185" t="s">
        <v>464</v>
      </c>
      <c r="G57" s="67" t="s">
        <v>469</v>
      </c>
      <c r="H57" s="69">
        <v>1</v>
      </c>
      <c r="I57" s="69">
        <v>8</v>
      </c>
      <c r="J57" s="69">
        <v>228</v>
      </c>
      <c r="K57" s="69">
        <v>525</v>
      </c>
      <c r="L57" s="69">
        <v>518</v>
      </c>
      <c r="M57" s="69">
        <v>7</v>
      </c>
      <c r="N57" s="69">
        <v>0</v>
      </c>
      <c r="O57" s="69">
        <v>0</v>
      </c>
      <c r="P57" s="69">
        <v>188</v>
      </c>
      <c r="Q57" s="80">
        <v>109</v>
      </c>
      <c r="R57" s="80">
        <v>12200214</v>
      </c>
      <c r="S57" s="80">
        <v>101674</v>
      </c>
      <c r="T57" s="80">
        <v>12098540</v>
      </c>
      <c r="U57" s="80">
        <v>13805766</v>
      </c>
      <c r="V57" s="80">
        <v>14066534</v>
      </c>
      <c r="W57" s="80">
        <v>0</v>
      </c>
      <c r="X57" s="80">
        <v>0</v>
      </c>
      <c r="Y57" s="80">
        <v>0</v>
      </c>
      <c r="Z57" s="80">
        <v>14066534</v>
      </c>
      <c r="AA57" s="80">
        <v>14068003</v>
      </c>
      <c r="AB57" s="80">
        <v>140138</v>
      </c>
      <c r="AC57" s="69">
        <v>1605552</v>
      </c>
      <c r="AD57" s="69">
        <v>165</v>
      </c>
      <c r="AE57" s="69">
        <v>0</v>
      </c>
      <c r="AF57" s="80">
        <v>0</v>
      </c>
      <c r="AG57" s="80">
        <v>0</v>
      </c>
      <c r="AH57" s="69">
        <v>0</v>
      </c>
      <c r="AI57" s="69">
        <v>0</v>
      </c>
      <c r="AJ57" s="80">
        <v>0</v>
      </c>
      <c r="AK57" s="80">
        <v>1129185</v>
      </c>
      <c r="AL57" s="69">
        <v>0</v>
      </c>
      <c r="AM57" s="69">
        <v>0</v>
      </c>
      <c r="AN57" s="80">
        <v>0</v>
      </c>
      <c r="AO57" s="80">
        <v>0</v>
      </c>
      <c r="AP57" s="69">
        <v>0</v>
      </c>
      <c r="AQ57" s="69">
        <v>0</v>
      </c>
      <c r="AR57" s="80">
        <v>0</v>
      </c>
      <c r="AS57" s="80">
        <v>0</v>
      </c>
      <c r="AT57" s="69">
        <v>0</v>
      </c>
      <c r="AU57" s="69">
        <v>0</v>
      </c>
      <c r="AV57" s="80">
        <v>0</v>
      </c>
      <c r="AW57" s="80">
        <v>0</v>
      </c>
      <c r="AX57" s="69">
        <v>0</v>
      </c>
      <c r="AY57" s="69">
        <v>0</v>
      </c>
      <c r="AZ57" s="80">
        <v>109</v>
      </c>
      <c r="BA57" s="80">
        <v>448054</v>
      </c>
      <c r="BB57" s="69">
        <v>0</v>
      </c>
      <c r="BC57" s="69">
        <v>0</v>
      </c>
      <c r="BD57" s="80">
        <v>0</v>
      </c>
      <c r="BE57" s="80">
        <v>23731</v>
      </c>
      <c r="BF57" s="69">
        <v>0</v>
      </c>
      <c r="BG57" s="69">
        <v>0</v>
      </c>
      <c r="BH57" s="80">
        <v>0</v>
      </c>
      <c r="BI57" s="80">
        <v>0</v>
      </c>
      <c r="BJ57" s="69">
        <v>0</v>
      </c>
      <c r="BK57" s="69">
        <v>0</v>
      </c>
      <c r="BL57" s="80">
        <v>0</v>
      </c>
      <c r="BM57" s="80">
        <v>0</v>
      </c>
      <c r="BN57" s="69">
        <v>0</v>
      </c>
      <c r="BO57" s="69">
        <v>0</v>
      </c>
      <c r="BP57" s="80">
        <v>0</v>
      </c>
      <c r="BQ57" s="80">
        <v>0</v>
      </c>
      <c r="BR57" s="69">
        <v>0</v>
      </c>
      <c r="BS57" s="69">
        <v>0</v>
      </c>
      <c r="BT57" s="80">
        <v>0</v>
      </c>
      <c r="BU57" s="80">
        <v>0</v>
      </c>
      <c r="BV57" s="69">
        <v>0</v>
      </c>
      <c r="BW57" s="69">
        <v>0</v>
      </c>
      <c r="BX57" s="80">
        <v>0</v>
      </c>
      <c r="BY57" s="80">
        <v>0</v>
      </c>
      <c r="BZ57" s="69">
        <v>0</v>
      </c>
      <c r="CA57" s="69">
        <v>0</v>
      </c>
      <c r="CB57" s="80">
        <v>109</v>
      </c>
      <c r="CC57" s="80">
        <v>1600970</v>
      </c>
      <c r="CD57" s="69">
        <v>0</v>
      </c>
      <c r="CE57" s="69" t="s">
        <v>400</v>
      </c>
      <c r="CF57" s="69" t="s">
        <v>401</v>
      </c>
      <c r="CG57" s="69" t="s">
        <v>318</v>
      </c>
      <c r="CH57" s="69" t="s">
        <v>318</v>
      </c>
      <c r="CI57" s="69" t="s">
        <v>318</v>
      </c>
      <c r="CJ57" s="68" t="s">
        <v>318</v>
      </c>
      <c r="CK57" s="68">
        <v>45195</v>
      </c>
      <c r="CL57" s="185" t="s">
        <v>466</v>
      </c>
      <c r="CM57" s="67" t="s">
        <v>467</v>
      </c>
      <c r="CN57" s="67" t="s">
        <v>168</v>
      </c>
      <c r="CO57" s="68">
        <v>45100</v>
      </c>
      <c r="CP57" s="185" t="s">
        <v>464</v>
      </c>
      <c r="CQ57" s="67" t="s">
        <v>468</v>
      </c>
      <c r="CR57" s="67" t="s">
        <v>492</v>
      </c>
      <c r="CS57" s="69">
        <v>10374505.800000001</v>
      </c>
      <c r="CT57" s="69" t="s">
        <v>402</v>
      </c>
      <c r="CU57" s="69" t="s">
        <v>403</v>
      </c>
      <c r="CV57" s="69">
        <v>0</v>
      </c>
      <c r="CW57" s="69">
        <v>23</v>
      </c>
      <c r="CX57" s="69">
        <v>0</v>
      </c>
      <c r="CY57" s="69">
        <v>0</v>
      </c>
      <c r="CZ57" s="69">
        <v>0</v>
      </c>
      <c r="DA57" s="69">
        <v>0</v>
      </c>
      <c r="DG57" t="str">
        <f t="shared" si="1"/>
        <v>DO</v>
      </c>
    </row>
    <row r="58" spans="1:111">
      <c r="A58" t="str">
        <f t="shared" si="4"/>
        <v>04DO</v>
      </c>
      <c r="B58" s="67" t="s">
        <v>3</v>
      </c>
      <c r="C58" s="67" t="s">
        <v>229</v>
      </c>
      <c r="D58" s="67" t="s">
        <v>230</v>
      </c>
      <c r="E58" s="68">
        <v>44596</v>
      </c>
      <c r="F58" s="185" t="s">
        <v>470</v>
      </c>
      <c r="G58" s="67" t="s">
        <v>472</v>
      </c>
      <c r="H58" s="69">
        <v>2</v>
      </c>
      <c r="I58" s="69">
        <v>4</v>
      </c>
      <c r="J58" s="69">
        <v>156</v>
      </c>
      <c r="K58" s="69">
        <v>248</v>
      </c>
      <c r="L58" s="69">
        <v>248</v>
      </c>
      <c r="M58" s="69">
        <v>0</v>
      </c>
      <c r="N58" s="69">
        <v>0</v>
      </c>
      <c r="O58" s="69">
        <v>0</v>
      </c>
      <c r="P58" s="69">
        <v>92</v>
      </c>
      <c r="Q58" s="80">
        <v>0</v>
      </c>
      <c r="R58" s="80">
        <v>1455255</v>
      </c>
      <c r="S58" s="80">
        <v>50000</v>
      </c>
      <c r="T58" s="80">
        <v>1405255</v>
      </c>
      <c r="U58" s="80">
        <v>1515282</v>
      </c>
      <c r="V58" s="80">
        <v>1451281</v>
      </c>
      <c r="W58" s="80">
        <v>0</v>
      </c>
      <c r="X58" s="80">
        <v>0</v>
      </c>
      <c r="Y58" s="80">
        <v>0</v>
      </c>
      <c r="Z58" s="80">
        <v>1451281</v>
      </c>
      <c r="AA58" s="80">
        <v>1452112</v>
      </c>
      <c r="AB58" s="80">
        <v>7917</v>
      </c>
      <c r="AC58" s="69">
        <v>60027</v>
      </c>
      <c r="AD58" s="69">
        <v>72</v>
      </c>
      <c r="AE58" s="69">
        <v>0</v>
      </c>
      <c r="AF58" s="80">
        <v>0</v>
      </c>
      <c r="AG58" s="80">
        <v>0</v>
      </c>
      <c r="AH58" s="69">
        <v>0</v>
      </c>
      <c r="AI58" s="69">
        <v>0</v>
      </c>
      <c r="AJ58" s="80">
        <v>0</v>
      </c>
      <c r="AK58" s="80">
        <v>2066</v>
      </c>
      <c r="AL58" s="69">
        <v>0</v>
      </c>
      <c r="AM58" s="69">
        <v>0</v>
      </c>
      <c r="AN58" s="80">
        <v>0</v>
      </c>
      <c r="AO58" s="80">
        <v>0</v>
      </c>
      <c r="AP58" s="69">
        <v>0</v>
      </c>
      <c r="AQ58" s="69">
        <v>0</v>
      </c>
      <c r="AR58" s="80">
        <v>0</v>
      </c>
      <c r="AS58" s="80">
        <v>0</v>
      </c>
      <c r="AT58" s="69">
        <v>0</v>
      </c>
      <c r="AU58" s="69">
        <v>0</v>
      </c>
      <c r="AV58" s="80">
        <v>0</v>
      </c>
      <c r="AW58" s="80">
        <v>0</v>
      </c>
      <c r="AX58" s="69">
        <v>0</v>
      </c>
      <c r="AY58" s="69">
        <v>0</v>
      </c>
      <c r="AZ58" s="80">
        <v>0</v>
      </c>
      <c r="BA58" s="80">
        <v>0</v>
      </c>
      <c r="BB58" s="69">
        <v>0</v>
      </c>
      <c r="BC58" s="69">
        <v>7</v>
      </c>
      <c r="BD58" s="80">
        <v>0</v>
      </c>
      <c r="BE58" s="80">
        <v>76040</v>
      </c>
      <c r="BF58" s="69">
        <v>0</v>
      </c>
      <c r="BG58" s="69">
        <v>0</v>
      </c>
      <c r="BH58" s="80">
        <v>0</v>
      </c>
      <c r="BI58" s="80">
        <v>0</v>
      </c>
      <c r="BJ58" s="69">
        <v>0</v>
      </c>
      <c r="BK58" s="69">
        <v>0</v>
      </c>
      <c r="BL58" s="80">
        <v>0</v>
      </c>
      <c r="BM58" s="80">
        <v>0</v>
      </c>
      <c r="BN58" s="69">
        <v>0</v>
      </c>
      <c r="BO58" s="69">
        <v>0</v>
      </c>
      <c r="BP58" s="80">
        <v>0</v>
      </c>
      <c r="BQ58" s="80">
        <v>0</v>
      </c>
      <c r="BR58" s="69">
        <v>0</v>
      </c>
      <c r="BS58" s="69">
        <v>0</v>
      </c>
      <c r="BT58" s="80">
        <v>0</v>
      </c>
      <c r="BU58" s="80">
        <v>0</v>
      </c>
      <c r="BV58" s="69">
        <v>0</v>
      </c>
      <c r="BW58" s="69">
        <v>0</v>
      </c>
      <c r="BX58" s="80">
        <v>0</v>
      </c>
      <c r="BY58" s="80">
        <v>0</v>
      </c>
      <c r="BZ58" s="69">
        <v>0</v>
      </c>
      <c r="CA58" s="69">
        <v>7</v>
      </c>
      <c r="CB58" s="80">
        <v>0</v>
      </c>
      <c r="CC58" s="80">
        <v>78106</v>
      </c>
      <c r="CD58" s="69">
        <v>0</v>
      </c>
      <c r="CE58" s="69" t="s">
        <v>404</v>
      </c>
      <c r="CF58" s="69" t="s">
        <v>405</v>
      </c>
      <c r="CG58" s="69" t="s">
        <v>318</v>
      </c>
      <c r="CH58" s="69" t="s">
        <v>318</v>
      </c>
      <c r="CI58" s="69" t="s">
        <v>318</v>
      </c>
      <c r="CJ58" s="68" t="s">
        <v>318</v>
      </c>
      <c r="CK58" s="68">
        <v>45170</v>
      </c>
      <c r="CL58" s="185" t="s">
        <v>466</v>
      </c>
      <c r="CM58" s="67" t="s">
        <v>467</v>
      </c>
      <c r="CN58" s="67" t="s">
        <v>168</v>
      </c>
      <c r="CO58" s="68">
        <v>45013</v>
      </c>
      <c r="CP58" s="185" t="s">
        <v>470</v>
      </c>
      <c r="CQ58" s="67" t="s">
        <v>468</v>
      </c>
      <c r="CR58" s="67" t="s">
        <v>493</v>
      </c>
      <c r="CS58" s="69">
        <v>1403378.89</v>
      </c>
      <c r="CT58" s="69"/>
      <c r="CU58" s="69"/>
      <c r="CV58" s="69">
        <v>0</v>
      </c>
      <c r="CW58" s="69">
        <v>13</v>
      </c>
      <c r="CX58" s="69">
        <v>0</v>
      </c>
      <c r="CY58" s="69">
        <v>0</v>
      </c>
      <c r="CZ58" s="69">
        <v>0</v>
      </c>
      <c r="DA58" s="69">
        <v>0</v>
      </c>
      <c r="DG58" t="str">
        <f t="shared" si="1"/>
        <v>DO</v>
      </c>
    </row>
    <row r="59" spans="1:111">
      <c r="A59" t="str">
        <f t="shared" si="4"/>
        <v>04DO</v>
      </c>
      <c r="B59" s="67" t="s">
        <v>3</v>
      </c>
      <c r="C59" s="67" t="s">
        <v>231</v>
      </c>
      <c r="D59" s="67" t="s">
        <v>232</v>
      </c>
      <c r="E59" s="68">
        <v>44806</v>
      </c>
      <c r="F59" s="185" t="s">
        <v>466</v>
      </c>
      <c r="G59" s="67" t="s">
        <v>468</v>
      </c>
      <c r="H59" s="69">
        <v>1</v>
      </c>
      <c r="I59" s="69">
        <v>1</v>
      </c>
      <c r="J59" s="69">
        <v>133</v>
      </c>
      <c r="K59" s="69">
        <v>180</v>
      </c>
      <c r="L59" s="69">
        <v>179</v>
      </c>
      <c r="M59" s="69">
        <v>1</v>
      </c>
      <c r="N59" s="69">
        <v>0</v>
      </c>
      <c r="O59" s="69">
        <v>0</v>
      </c>
      <c r="P59" s="69">
        <v>47</v>
      </c>
      <c r="Q59" s="80">
        <v>0</v>
      </c>
      <c r="R59" s="80">
        <v>3147147</v>
      </c>
      <c r="S59" s="80">
        <v>50000</v>
      </c>
      <c r="T59" s="80">
        <v>3097147</v>
      </c>
      <c r="U59" s="80">
        <v>3153188</v>
      </c>
      <c r="V59" s="80">
        <v>2965886</v>
      </c>
      <c r="W59" s="80">
        <v>0</v>
      </c>
      <c r="X59" s="80">
        <v>0</v>
      </c>
      <c r="Y59" s="80">
        <v>0</v>
      </c>
      <c r="Z59" s="80">
        <v>2965886</v>
      </c>
      <c r="AA59" s="80">
        <v>2896248</v>
      </c>
      <c r="AB59" s="80">
        <v>-69638</v>
      </c>
      <c r="AC59" s="69">
        <v>6041</v>
      </c>
      <c r="AD59" s="69">
        <v>43</v>
      </c>
      <c r="AE59" s="69">
        <v>0</v>
      </c>
      <c r="AF59" s="80">
        <v>0</v>
      </c>
      <c r="AG59" s="80">
        <v>0</v>
      </c>
      <c r="AH59" s="69">
        <v>0</v>
      </c>
      <c r="AI59" s="69">
        <v>0</v>
      </c>
      <c r="AJ59" s="80">
        <v>0</v>
      </c>
      <c r="AK59" s="80">
        <v>6041</v>
      </c>
      <c r="AL59" s="69">
        <v>0</v>
      </c>
      <c r="AM59" s="69">
        <v>0</v>
      </c>
      <c r="AN59" s="80">
        <v>0</v>
      </c>
      <c r="AO59" s="80">
        <v>0</v>
      </c>
      <c r="AP59" s="69">
        <v>0</v>
      </c>
      <c r="AQ59" s="69">
        <v>0</v>
      </c>
      <c r="AR59" s="80">
        <v>0</v>
      </c>
      <c r="AS59" s="80">
        <v>0</v>
      </c>
      <c r="AT59" s="69">
        <v>0</v>
      </c>
      <c r="AU59" s="69">
        <v>0</v>
      </c>
      <c r="AV59" s="80">
        <v>0</v>
      </c>
      <c r="AW59" s="80">
        <v>0</v>
      </c>
      <c r="AX59" s="69">
        <v>0</v>
      </c>
      <c r="AY59" s="69">
        <v>0</v>
      </c>
      <c r="AZ59" s="80">
        <v>0</v>
      </c>
      <c r="BA59" s="80">
        <v>0</v>
      </c>
      <c r="BB59" s="69">
        <v>0</v>
      </c>
      <c r="BC59" s="69">
        <v>0</v>
      </c>
      <c r="BD59" s="80">
        <v>0</v>
      </c>
      <c r="BE59" s="80">
        <v>0</v>
      </c>
      <c r="BF59" s="69">
        <v>0</v>
      </c>
      <c r="BG59" s="69">
        <v>0</v>
      </c>
      <c r="BH59" s="80">
        <v>0</v>
      </c>
      <c r="BI59" s="80">
        <v>0</v>
      </c>
      <c r="BJ59" s="69">
        <v>0</v>
      </c>
      <c r="BK59" s="69">
        <v>0</v>
      </c>
      <c r="BL59" s="80">
        <v>0</v>
      </c>
      <c r="BM59" s="80">
        <v>0</v>
      </c>
      <c r="BN59" s="69">
        <v>0</v>
      </c>
      <c r="BO59" s="69">
        <v>0</v>
      </c>
      <c r="BP59" s="80">
        <v>0</v>
      </c>
      <c r="BQ59" s="80">
        <v>0</v>
      </c>
      <c r="BR59" s="69">
        <v>0</v>
      </c>
      <c r="BS59" s="69">
        <v>0</v>
      </c>
      <c r="BT59" s="80">
        <v>0</v>
      </c>
      <c r="BU59" s="80">
        <v>0</v>
      </c>
      <c r="BV59" s="69">
        <v>0</v>
      </c>
      <c r="BW59" s="69">
        <v>0</v>
      </c>
      <c r="BX59" s="80">
        <v>0</v>
      </c>
      <c r="BY59" s="80">
        <v>0</v>
      </c>
      <c r="BZ59" s="69">
        <v>0</v>
      </c>
      <c r="CA59" s="69">
        <v>0</v>
      </c>
      <c r="CB59" s="80">
        <v>0</v>
      </c>
      <c r="CC59" s="80">
        <v>6041</v>
      </c>
      <c r="CD59" s="69">
        <v>0</v>
      </c>
      <c r="CE59" s="69" t="s">
        <v>406</v>
      </c>
      <c r="CF59" s="69" t="s">
        <v>407</v>
      </c>
      <c r="CG59" s="69" t="s">
        <v>318</v>
      </c>
      <c r="CH59" s="69" t="s">
        <v>318</v>
      </c>
      <c r="CI59" s="69" t="s">
        <v>318</v>
      </c>
      <c r="CJ59" s="68" t="s">
        <v>318</v>
      </c>
      <c r="CK59" s="68">
        <v>45184</v>
      </c>
      <c r="CL59" s="185" t="s">
        <v>466</v>
      </c>
      <c r="CM59" s="67" t="s">
        <v>467</v>
      </c>
      <c r="CN59" s="67" t="s">
        <v>168</v>
      </c>
      <c r="CO59" s="68">
        <v>45141</v>
      </c>
      <c r="CP59" s="185" t="s">
        <v>466</v>
      </c>
      <c r="CQ59" s="67" t="s">
        <v>467</v>
      </c>
      <c r="CR59" s="67" t="s">
        <v>493</v>
      </c>
      <c r="CS59" s="69">
        <v>3652108.96</v>
      </c>
      <c r="CT59" s="69" t="s">
        <v>326</v>
      </c>
      <c r="CU59" s="69" t="s">
        <v>327</v>
      </c>
      <c r="CV59" s="69">
        <v>0</v>
      </c>
      <c r="CW59" s="69">
        <v>4</v>
      </c>
      <c r="CX59" s="69">
        <v>0</v>
      </c>
      <c r="CY59" s="69">
        <v>0</v>
      </c>
      <c r="CZ59" s="69">
        <v>0</v>
      </c>
      <c r="DA59" s="69">
        <v>0</v>
      </c>
      <c r="DG59" t="str">
        <f t="shared" si="1"/>
        <v>DO</v>
      </c>
    </row>
    <row r="60" spans="1:111">
      <c r="A60" t="str">
        <f t="shared" si="4"/>
        <v>05CO</v>
      </c>
      <c r="B60" s="67" t="s">
        <v>4</v>
      </c>
      <c r="C60" s="67" t="s">
        <v>247</v>
      </c>
      <c r="D60" s="67" t="s">
        <v>248</v>
      </c>
      <c r="E60" s="68">
        <v>42529</v>
      </c>
      <c r="F60" s="185" t="s">
        <v>464</v>
      </c>
      <c r="G60" s="67" t="s">
        <v>494</v>
      </c>
      <c r="H60" s="69">
        <v>21</v>
      </c>
      <c r="I60" s="69">
        <v>32</v>
      </c>
      <c r="J60" s="69">
        <v>1050</v>
      </c>
      <c r="K60" s="69">
        <v>1826</v>
      </c>
      <c r="L60" s="69">
        <v>1829</v>
      </c>
      <c r="M60" s="69">
        <v>-3</v>
      </c>
      <c r="N60" s="69">
        <v>3</v>
      </c>
      <c r="O60" s="69">
        <v>0</v>
      </c>
      <c r="P60" s="69">
        <v>359</v>
      </c>
      <c r="Q60" s="80">
        <v>417</v>
      </c>
      <c r="R60" s="80">
        <v>75824482</v>
      </c>
      <c r="S60" s="80">
        <v>160000</v>
      </c>
      <c r="T60" s="80">
        <v>75664482</v>
      </c>
      <c r="U60" s="80">
        <v>86884143</v>
      </c>
      <c r="V60" s="80">
        <v>89837352</v>
      </c>
      <c r="W60" s="80">
        <v>0</v>
      </c>
      <c r="X60" s="80">
        <v>0</v>
      </c>
      <c r="Y60" s="80">
        <v>0</v>
      </c>
      <c r="Z60" s="80">
        <v>89837352</v>
      </c>
      <c r="AA60" s="80">
        <v>90458012</v>
      </c>
      <c r="AB60" s="80">
        <v>815723</v>
      </c>
      <c r="AC60" s="69">
        <v>10910761</v>
      </c>
      <c r="AD60" s="69">
        <v>209</v>
      </c>
      <c r="AE60" s="69">
        <v>0</v>
      </c>
      <c r="AF60" s="80">
        <v>13</v>
      </c>
      <c r="AG60" s="80">
        <v>563442</v>
      </c>
      <c r="AH60" s="69">
        <v>81716</v>
      </c>
      <c r="AI60" s="69">
        <v>0</v>
      </c>
      <c r="AJ60" s="80">
        <v>113</v>
      </c>
      <c r="AK60" s="80">
        <v>3719605</v>
      </c>
      <c r="AL60" s="69">
        <v>1534190</v>
      </c>
      <c r="AM60" s="69">
        <v>0</v>
      </c>
      <c r="AN60" s="80">
        <v>0</v>
      </c>
      <c r="AO60" s="80">
        <v>0</v>
      </c>
      <c r="AP60" s="69">
        <v>0</v>
      </c>
      <c r="AQ60" s="69">
        <v>0</v>
      </c>
      <c r="AR60" s="80">
        <v>0</v>
      </c>
      <c r="AS60" s="80">
        <v>0</v>
      </c>
      <c r="AT60" s="69">
        <v>0</v>
      </c>
      <c r="AU60" s="69">
        <v>0</v>
      </c>
      <c r="AV60" s="80">
        <v>0</v>
      </c>
      <c r="AW60" s="80">
        <v>0</v>
      </c>
      <c r="AX60" s="69">
        <v>0</v>
      </c>
      <c r="AY60" s="69">
        <v>0</v>
      </c>
      <c r="AZ60" s="80">
        <v>255</v>
      </c>
      <c r="BA60" s="80">
        <v>-46035</v>
      </c>
      <c r="BB60" s="69">
        <v>0</v>
      </c>
      <c r="BC60" s="69">
        <v>0</v>
      </c>
      <c r="BD60" s="80">
        <v>0</v>
      </c>
      <c r="BE60" s="80">
        <v>107943</v>
      </c>
      <c r="BF60" s="69">
        <v>0</v>
      </c>
      <c r="BG60" s="69">
        <v>0</v>
      </c>
      <c r="BH60" s="80">
        <v>0</v>
      </c>
      <c r="BI60" s="80">
        <v>0</v>
      </c>
      <c r="BJ60" s="69">
        <v>0</v>
      </c>
      <c r="BK60" s="69">
        <v>0</v>
      </c>
      <c r="BL60" s="80">
        <v>0</v>
      </c>
      <c r="BM60" s="80">
        <v>30316</v>
      </c>
      <c r="BN60" s="69">
        <v>0</v>
      </c>
      <c r="BO60" s="69">
        <v>0</v>
      </c>
      <c r="BP60" s="80">
        <v>0</v>
      </c>
      <c r="BQ60" s="80">
        <v>0</v>
      </c>
      <c r="BR60" s="69">
        <v>0</v>
      </c>
      <c r="BS60" s="69">
        <v>0</v>
      </c>
      <c r="BT60" s="80">
        <v>36</v>
      </c>
      <c r="BU60" s="80">
        <v>207976</v>
      </c>
      <c r="BV60" s="69">
        <v>207976</v>
      </c>
      <c r="BW60" s="69">
        <v>0</v>
      </c>
      <c r="BX60" s="80">
        <v>0</v>
      </c>
      <c r="BY60" s="80">
        <v>0</v>
      </c>
      <c r="BZ60" s="69">
        <v>0</v>
      </c>
      <c r="CA60" s="69">
        <v>0</v>
      </c>
      <c r="CB60" s="80">
        <v>417</v>
      </c>
      <c r="CC60" s="80">
        <v>4476317</v>
      </c>
      <c r="CD60" s="69">
        <v>1823881</v>
      </c>
      <c r="CE60" s="69" t="s">
        <v>377</v>
      </c>
      <c r="CF60" s="69" t="s">
        <v>378</v>
      </c>
      <c r="CG60" s="69" t="s">
        <v>318</v>
      </c>
      <c r="CH60" s="69" t="s">
        <v>318</v>
      </c>
      <c r="CI60" s="69" t="s">
        <v>318</v>
      </c>
      <c r="CJ60" s="68" t="s">
        <v>318</v>
      </c>
      <c r="CK60" s="68">
        <v>45156</v>
      </c>
      <c r="CL60" s="185" t="s">
        <v>466</v>
      </c>
      <c r="CM60" s="67" t="s">
        <v>467</v>
      </c>
      <c r="CN60" s="67" t="s">
        <v>168</v>
      </c>
      <c r="CO60" s="68">
        <v>44482</v>
      </c>
      <c r="CP60" s="185" t="s">
        <v>471</v>
      </c>
      <c r="CQ60" s="67" t="s">
        <v>472</v>
      </c>
      <c r="CR60" s="67" t="s">
        <v>495</v>
      </c>
      <c r="CS60" s="69">
        <v>88197361.709999993</v>
      </c>
      <c r="CT60" s="69" t="s">
        <v>425</v>
      </c>
      <c r="CU60" s="69" t="s">
        <v>426</v>
      </c>
      <c r="CV60" s="69">
        <v>0</v>
      </c>
      <c r="CW60" s="69">
        <v>150</v>
      </c>
      <c r="CX60" s="69">
        <v>0</v>
      </c>
      <c r="CY60" s="69">
        <v>0</v>
      </c>
      <c r="CZ60" s="69">
        <v>-106929</v>
      </c>
      <c r="DA60" s="69">
        <v>0</v>
      </c>
      <c r="DG60" t="str">
        <f t="shared" si="1"/>
        <v>CO</v>
      </c>
    </row>
    <row r="61" spans="1:111">
      <c r="A61" t="str">
        <f t="shared" si="4"/>
        <v>05CO</v>
      </c>
      <c r="B61" s="67" t="s">
        <v>4</v>
      </c>
      <c r="C61" s="67" t="s">
        <v>249</v>
      </c>
      <c r="D61" s="67" t="s">
        <v>250</v>
      </c>
      <c r="E61" s="68">
        <v>44496</v>
      </c>
      <c r="F61" s="185" t="s">
        <v>471</v>
      </c>
      <c r="G61" s="67" t="s">
        <v>472</v>
      </c>
      <c r="H61" s="69">
        <v>3</v>
      </c>
      <c r="I61" s="69">
        <v>3</v>
      </c>
      <c r="J61" s="69">
        <v>290</v>
      </c>
      <c r="K61" s="69">
        <v>440</v>
      </c>
      <c r="L61" s="69">
        <v>439</v>
      </c>
      <c r="M61" s="69">
        <v>1</v>
      </c>
      <c r="N61" s="69">
        <v>0</v>
      </c>
      <c r="O61" s="69">
        <v>0</v>
      </c>
      <c r="P61" s="69">
        <v>130</v>
      </c>
      <c r="Q61" s="80">
        <v>20</v>
      </c>
      <c r="R61" s="80">
        <v>7387943</v>
      </c>
      <c r="S61" s="80">
        <v>81000</v>
      </c>
      <c r="T61" s="80">
        <v>7306943</v>
      </c>
      <c r="U61" s="80">
        <v>7578305</v>
      </c>
      <c r="V61" s="80">
        <v>6929112</v>
      </c>
      <c r="W61" s="80">
        <v>0</v>
      </c>
      <c r="X61" s="80">
        <v>0</v>
      </c>
      <c r="Y61" s="80">
        <v>0</v>
      </c>
      <c r="Z61" s="80">
        <v>6929112</v>
      </c>
      <c r="AA61" s="80">
        <v>7638830</v>
      </c>
      <c r="AB61" s="80">
        <v>716998</v>
      </c>
      <c r="AC61" s="69">
        <v>190361</v>
      </c>
      <c r="AD61" s="69">
        <v>50</v>
      </c>
      <c r="AE61" s="69">
        <v>0</v>
      </c>
      <c r="AF61" s="80">
        <v>20</v>
      </c>
      <c r="AG61" s="80">
        <v>183081</v>
      </c>
      <c r="AH61" s="69">
        <v>436</v>
      </c>
      <c r="AI61" s="69">
        <v>0</v>
      </c>
      <c r="AJ61" s="80">
        <v>0</v>
      </c>
      <c r="AK61" s="80">
        <v>0</v>
      </c>
      <c r="AL61" s="69">
        <v>0</v>
      </c>
      <c r="AM61" s="69">
        <v>0</v>
      </c>
      <c r="AN61" s="80">
        <v>0</v>
      </c>
      <c r="AO61" s="80">
        <v>0</v>
      </c>
      <c r="AP61" s="69">
        <v>0</v>
      </c>
      <c r="AQ61" s="69">
        <v>0</v>
      </c>
      <c r="AR61" s="80">
        <v>0</v>
      </c>
      <c r="AS61" s="80">
        <v>0</v>
      </c>
      <c r="AT61" s="69">
        <v>0</v>
      </c>
      <c r="AU61" s="69">
        <v>0</v>
      </c>
      <c r="AV61" s="80">
        <v>0</v>
      </c>
      <c r="AW61" s="80">
        <v>0</v>
      </c>
      <c r="AX61" s="69">
        <v>0</v>
      </c>
      <c r="AY61" s="69">
        <v>0</v>
      </c>
      <c r="AZ61" s="80">
        <v>0</v>
      </c>
      <c r="BA61" s="80">
        <v>0</v>
      </c>
      <c r="BB61" s="69">
        <v>0</v>
      </c>
      <c r="BC61" s="69">
        <v>0</v>
      </c>
      <c r="BD61" s="80">
        <v>0</v>
      </c>
      <c r="BE61" s="80">
        <v>0</v>
      </c>
      <c r="BF61" s="69">
        <v>0</v>
      </c>
      <c r="BG61" s="69">
        <v>0</v>
      </c>
      <c r="BH61" s="80">
        <v>0</v>
      </c>
      <c r="BI61" s="80">
        <v>0</v>
      </c>
      <c r="BJ61" s="69">
        <v>0</v>
      </c>
      <c r="BK61" s="69">
        <v>0</v>
      </c>
      <c r="BL61" s="80">
        <v>0</v>
      </c>
      <c r="BM61" s="80">
        <v>0</v>
      </c>
      <c r="BN61" s="69">
        <v>0</v>
      </c>
      <c r="BO61" s="69">
        <v>0</v>
      </c>
      <c r="BP61" s="80">
        <v>0</v>
      </c>
      <c r="BQ61" s="80">
        <v>0</v>
      </c>
      <c r="BR61" s="69">
        <v>0</v>
      </c>
      <c r="BS61" s="69">
        <v>0</v>
      </c>
      <c r="BT61" s="80">
        <v>0</v>
      </c>
      <c r="BU61" s="80">
        <v>0</v>
      </c>
      <c r="BV61" s="69">
        <v>0</v>
      </c>
      <c r="BW61" s="69">
        <v>0</v>
      </c>
      <c r="BX61" s="80">
        <v>0</v>
      </c>
      <c r="BY61" s="80">
        <v>0</v>
      </c>
      <c r="BZ61" s="69">
        <v>0</v>
      </c>
      <c r="CA61" s="69">
        <v>0</v>
      </c>
      <c r="CB61" s="80">
        <v>20</v>
      </c>
      <c r="CC61" s="80">
        <v>183081</v>
      </c>
      <c r="CD61" s="69">
        <v>436</v>
      </c>
      <c r="CE61" s="69" t="s">
        <v>359</v>
      </c>
      <c r="CF61" s="69" t="s">
        <v>360</v>
      </c>
      <c r="CG61" s="69" t="s">
        <v>318</v>
      </c>
      <c r="CH61" s="69" t="s">
        <v>318</v>
      </c>
      <c r="CI61" s="69" t="s">
        <v>318</v>
      </c>
      <c r="CJ61" s="68" t="s">
        <v>318</v>
      </c>
      <c r="CK61" s="68">
        <v>45121</v>
      </c>
      <c r="CL61" s="185" t="s">
        <v>466</v>
      </c>
      <c r="CM61" s="67" t="s">
        <v>467</v>
      </c>
      <c r="CN61" s="67" t="s">
        <v>168</v>
      </c>
      <c r="CO61" s="68">
        <v>45033</v>
      </c>
      <c r="CP61" s="185" t="s">
        <v>464</v>
      </c>
      <c r="CQ61" s="67" t="s">
        <v>468</v>
      </c>
      <c r="CR61" s="67" t="s">
        <v>496</v>
      </c>
      <c r="CS61" s="69">
        <v>8754090.2799999993</v>
      </c>
      <c r="CT61" s="69"/>
      <c r="CU61" s="69"/>
      <c r="CV61" s="69">
        <v>0</v>
      </c>
      <c r="CW61" s="69">
        <v>80</v>
      </c>
      <c r="CX61" s="69">
        <v>0</v>
      </c>
      <c r="CY61" s="69">
        <v>0</v>
      </c>
      <c r="CZ61" s="69">
        <v>0</v>
      </c>
      <c r="DA61" s="69">
        <v>0</v>
      </c>
      <c r="DG61" t="str">
        <f t="shared" si="1"/>
        <v>CO</v>
      </c>
    </row>
    <row r="62" spans="1:111">
      <c r="A62" t="str">
        <f t="shared" si="4"/>
        <v>05CO</v>
      </c>
      <c r="B62" s="67" t="s">
        <v>4</v>
      </c>
      <c r="C62" s="67" t="s">
        <v>251</v>
      </c>
      <c r="D62" s="67" t="s">
        <v>252</v>
      </c>
      <c r="E62" s="68">
        <v>44538</v>
      </c>
      <c r="F62" s="185" t="s">
        <v>471</v>
      </c>
      <c r="G62" s="67" t="s">
        <v>472</v>
      </c>
      <c r="H62" s="69">
        <v>1</v>
      </c>
      <c r="I62" s="69">
        <v>1</v>
      </c>
      <c r="J62" s="69">
        <v>270</v>
      </c>
      <c r="K62" s="69">
        <v>349</v>
      </c>
      <c r="L62" s="69">
        <v>349</v>
      </c>
      <c r="M62" s="69">
        <v>0</v>
      </c>
      <c r="N62" s="69">
        <v>0</v>
      </c>
      <c r="O62" s="69">
        <v>0</v>
      </c>
      <c r="P62" s="69">
        <v>79</v>
      </c>
      <c r="Q62" s="80">
        <v>0</v>
      </c>
      <c r="R62" s="80">
        <v>9861239</v>
      </c>
      <c r="S62" s="80">
        <v>100000</v>
      </c>
      <c r="T62" s="80">
        <v>9761239</v>
      </c>
      <c r="U62" s="80">
        <v>9880239</v>
      </c>
      <c r="V62" s="80">
        <v>9803603</v>
      </c>
      <c r="W62" s="80">
        <v>0</v>
      </c>
      <c r="X62" s="80">
        <v>0</v>
      </c>
      <c r="Y62" s="80">
        <v>0</v>
      </c>
      <c r="Z62" s="80">
        <v>9803603</v>
      </c>
      <c r="AA62" s="80">
        <v>10869062</v>
      </c>
      <c r="AB62" s="80">
        <v>1065459</v>
      </c>
      <c r="AC62" s="69">
        <v>19000</v>
      </c>
      <c r="AD62" s="69">
        <v>40</v>
      </c>
      <c r="AE62" s="69">
        <v>0</v>
      </c>
      <c r="AF62" s="80">
        <v>0</v>
      </c>
      <c r="AG62" s="80">
        <v>5350</v>
      </c>
      <c r="AH62" s="69">
        <v>0</v>
      </c>
      <c r="AI62" s="69">
        <v>0</v>
      </c>
      <c r="AJ62" s="80">
        <v>0</v>
      </c>
      <c r="AK62" s="80">
        <v>0</v>
      </c>
      <c r="AL62" s="69">
        <v>0</v>
      </c>
      <c r="AM62" s="69">
        <v>0</v>
      </c>
      <c r="AN62" s="80">
        <v>0</v>
      </c>
      <c r="AO62" s="80">
        <v>0</v>
      </c>
      <c r="AP62" s="69">
        <v>0</v>
      </c>
      <c r="AQ62" s="69">
        <v>0</v>
      </c>
      <c r="AR62" s="80">
        <v>0</v>
      </c>
      <c r="AS62" s="80">
        <v>0</v>
      </c>
      <c r="AT62" s="69">
        <v>0</v>
      </c>
      <c r="AU62" s="69">
        <v>0</v>
      </c>
      <c r="AV62" s="80">
        <v>0</v>
      </c>
      <c r="AW62" s="80">
        <v>0</v>
      </c>
      <c r="AX62" s="69">
        <v>0</v>
      </c>
      <c r="AY62" s="69">
        <v>0</v>
      </c>
      <c r="AZ62" s="80">
        <v>0</v>
      </c>
      <c r="BA62" s="80">
        <v>0</v>
      </c>
      <c r="BB62" s="69">
        <v>0</v>
      </c>
      <c r="BC62" s="69">
        <v>0</v>
      </c>
      <c r="BD62" s="80">
        <v>0</v>
      </c>
      <c r="BE62" s="80">
        <v>19000</v>
      </c>
      <c r="BF62" s="69">
        <v>0</v>
      </c>
      <c r="BG62" s="69">
        <v>0</v>
      </c>
      <c r="BH62" s="80">
        <v>0</v>
      </c>
      <c r="BI62" s="80">
        <v>0</v>
      </c>
      <c r="BJ62" s="69">
        <v>0</v>
      </c>
      <c r="BK62" s="69">
        <v>0</v>
      </c>
      <c r="BL62" s="80">
        <v>0</v>
      </c>
      <c r="BM62" s="80">
        <v>0</v>
      </c>
      <c r="BN62" s="69">
        <v>0</v>
      </c>
      <c r="BO62" s="69">
        <v>0</v>
      </c>
      <c r="BP62" s="80">
        <v>0</v>
      </c>
      <c r="BQ62" s="80">
        <v>0</v>
      </c>
      <c r="BR62" s="69">
        <v>0</v>
      </c>
      <c r="BS62" s="69">
        <v>0</v>
      </c>
      <c r="BT62" s="80">
        <v>0</v>
      </c>
      <c r="BU62" s="80">
        <v>0</v>
      </c>
      <c r="BV62" s="69">
        <v>0</v>
      </c>
      <c r="BW62" s="69">
        <v>0</v>
      </c>
      <c r="BX62" s="80">
        <v>0</v>
      </c>
      <c r="BY62" s="80">
        <v>0</v>
      </c>
      <c r="BZ62" s="69">
        <v>0</v>
      </c>
      <c r="CA62" s="69">
        <v>0</v>
      </c>
      <c r="CB62" s="80">
        <v>0</v>
      </c>
      <c r="CC62" s="80">
        <v>24350</v>
      </c>
      <c r="CD62" s="69">
        <v>0</v>
      </c>
      <c r="CE62" s="69" t="s">
        <v>427</v>
      </c>
      <c r="CF62" s="69" t="s">
        <v>428</v>
      </c>
      <c r="CG62" s="69" t="s">
        <v>318</v>
      </c>
      <c r="CH62" s="69" t="s">
        <v>318</v>
      </c>
      <c r="CI62" s="69" t="s">
        <v>318</v>
      </c>
      <c r="CJ62" s="68" t="s">
        <v>318</v>
      </c>
      <c r="CK62" s="68">
        <v>45127</v>
      </c>
      <c r="CL62" s="185" t="s">
        <v>466</v>
      </c>
      <c r="CM62" s="67" t="s">
        <v>467</v>
      </c>
      <c r="CN62" s="67" t="s">
        <v>168</v>
      </c>
      <c r="CO62" s="68">
        <v>44985</v>
      </c>
      <c r="CP62" s="185" t="s">
        <v>470</v>
      </c>
      <c r="CQ62" s="67" t="s">
        <v>468</v>
      </c>
      <c r="CR62" s="67" t="s">
        <v>497</v>
      </c>
      <c r="CS62" s="69">
        <v>13653415.960000001</v>
      </c>
      <c r="CT62" s="69"/>
      <c r="CU62" s="69"/>
      <c r="CV62" s="69">
        <v>0</v>
      </c>
      <c r="CW62" s="69">
        <v>39</v>
      </c>
      <c r="CX62" s="69">
        <v>0</v>
      </c>
      <c r="CY62" s="69">
        <v>0</v>
      </c>
      <c r="CZ62" s="69">
        <v>0</v>
      </c>
      <c r="DA62" s="69">
        <v>0</v>
      </c>
      <c r="DG62" t="str">
        <f t="shared" si="1"/>
        <v>CO</v>
      </c>
    </row>
    <row r="63" spans="1:111">
      <c r="A63" t="str">
        <f t="shared" si="4"/>
        <v>05DO</v>
      </c>
      <c r="B63" s="67" t="s">
        <v>4</v>
      </c>
      <c r="C63" s="67" t="s">
        <v>243</v>
      </c>
      <c r="D63" s="67" t="s">
        <v>244</v>
      </c>
      <c r="E63" s="68">
        <v>44075</v>
      </c>
      <c r="F63" s="185" t="s">
        <v>466</v>
      </c>
      <c r="G63" s="67" t="s">
        <v>469</v>
      </c>
      <c r="H63" s="69">
        <v>1</v>
      </c>
      <c r="I63" s="69">
        <v>7</v>
      </c>
      <c r="J63" s="69">
        <v>280</v>
      </c>
      <c r="K63" s="69">
        <v>534</v>
      </c>
      <c r="L63" s="69">
        <v>544</v>
      </c>
      <c r="M63" s="69">
        <v>-10</v>
      </c>
      <c r="N63" s="69">
        <v>10</v>
      </c>
      <c r="O63" s="69">
        <v>0</v>
      </c>
      <c r="P63" s="69">
        <v>225</v>
      </c>
      <c r="Q63" s="80">
        <v>29</v>
      </c>
      <c r="R63" s="80">
        <v>7501367</v>
      </c>
      <c r="S63" s="80">
        <v>72000</v>
      </c>
      <c r="T63" s="80">
        <v>7429367</v>
      </c>
      <c r="U63" s="80">
        <v>7798794</v>
      </c>
      <c r="V63" s="80">
        <v>7531686</v>
      </c>
      <c r="W63" s="80">
        <v>0</v>
      </c>
      <c r="X63" s="80">
        <v>0</v>
      </c>
      <c r="Y63" s="80">
        <v>0</v>
      </c>
      <c r="Z63" s="80">
        <v>7531686</v>
      </c>
      <c r="AA63" s="80">
        <v>7740983</v>
      </c>
      <c r="AB63" s="80">
        <v>222434</v>
      </c>
      <c r="AC63" s="69">
        <v>297427</v>
      </c>
      <c r="AD63" s="69">
        <v>61</v>
      </c>
      <c r="AE63" s="69">
        <v>0</v>
      </c>
      <c r="AF63" s="80">
        <v>0</v>
      </c>
      <c r="AG63" s="80">
        <v>19197</v>
      </c>
      <c r="AH63" s="69">
        <v>0</v>
      </c>
      <c r="AI63" s="69">
        <v>0</v>
      </c>
      <c r="AJ63" s="80">
        <v>29</v>
      </c>
      <c r="AK63" s="80">
        <v>278231</v>
      </c>
      <c r="AL63" s="69">
        <v>5549</v>
      </c>
      <c r="AM63" s="69">
        <v>0</v>
      </c>
      <c r="AN63" s="80">
        <v>0</v>
      </c>
      <c r="AO63" s="80">
        <v>0</v>
      </c>
      <c r="AP63" s="69">
        <v>0</v>
      </c>
      <c r="AQ63" s="69">
        <v>0</v>
      </c>
      <c r="AR63" s="80">
        <v>0</v>
      </c>
      <c r="AS63" s="80">
        <v>0</v>
      </c>
      <c r="AT63" s="69">
        <v>0</v>
      </c>
      <c r="AU63" s="69">
        <v>0</v>
      </c>
      <c r="AV63" s="80">
        <v>0</v>
      </c>
      <c r="AW63" s="80">
        <v>0</v>
      </c>
      <c r="AX63" s="69">
        <v>0</v>
      </c>
      <c r="AY63" s="69">
        <v>0</v>
      </c>
      <c r="AZ63" s="80">
        <v>0</v>
      </c>
      <c r="BA63" s="80">
        <v>0</v>
      </c>
      <c r="BB63" s="69">
        <v>0</v>
      </c>
      <c r="BC63" s="69">
        <v>0</v>
      </c>
      <c r="BD63" s="80">
        <v>0</v>
      </c>
      <c r="BE63" s="80">
        <v>0</v>
      </c>
      <c r="BF63" s="69">
        <v>0</v>
      </c>
      <c r="BG63" s="69">
        <v>0</v>
      </c>
      <c r="BH63" s="80">
        <v>0</v>
      </c>
      <c r="BI63" s="80">
        <v>0</v>
      </c>
      <c r="BJ63" s="69">
        <v>0</v>
      </c>
      <c r="BK63" s="69">
        <v>0</v>
      </c>
      <c r="BL63" s="80">
        <v>0</v>
      </c>
      <c r="BM63" s="80">
        <v>0</v>
      </c>
      <c r="BN63" s="69">
        <v>0</v>
      </c>
      <c r="BO63" s="69">
        <v>0</v>
      </c>
      <c r="BP63" s="80">
        <v>0</v>
      </c>
      <c r="BQ63" s="80">
        <v>0</v>
      </c>
      <c r="BR63" s="69">
        <v>0</v>
      </c>
      <c r="BS63" s="69">
        <v>0</v>
      </c>
      <c r="BT63" s="80">
        <v>0</v>
      </c>
      <c r="BU63" s="80">
        <v>0</v>
      </c>
      <c r="BV63" s="69">
        <v>0</v>
      </c>
      <c r="BW63" s="69">
        <v>0</v>
      </c>
      <c r="BX63" s="80">
        <v>0</v>
      </c>
      <c r="BY63" s="80">
        <v>0</v>
      </c>
      <c r="BZ63" s="69">
        <v>0</v>
      </c>
      <c r="CA63" s="69">
        <v>0</v>
      </c>
      <c r="CB63" s="80">
        <v>29</v>
      </c>
      <c r="CC63" s="80">
        <v>297427</v>
      </c>
      <c r="CD63" s="69">
        <v>5549</v>
      </c>
      <c r="CE63" s="69" t="s">
        <v>420</v>
      </c>
      <c r="CF63" s="69" t="s">
        <v>421</v>
      </c>
      <c r="CG63" s="69" t="s">
        <v>318</v>
      </c>
      <c r="CH63" s="69" t="s">
        <v>318</v>
      </c>
      <c r="CI63" s="69" t="s">
        <v>318</v>
      </c>
      <c r="CJ63" s="68" t="s">
        <v>318</v>
      </c>
      <c r="CK63" s="68">
        <v>45121</v>
      </c>
      <c r="CL63" s="185" t="s">
        <v>466</v>
      </c>
      <c r="CM63" s="67" t="s">
        <v>467</v>
      </c>
      <c r="CN63" s="67" t="s">
        <v>168</v>
      </c>
      <c r="CO63" s="68">
        <v>44708</v>
      </c>
      <c r="CP63" s="185" t="s">
        <v>464</v>
      </c>
      <c r="CQ63" s="67" t="s">
        <v>472</v>
      </c>
      <c r="CR63" s="67" t="s">
        <v>497</v>
      </c>
      <c r="CS63" s="69">
        <v>7321146.8099999996</v>
      </c>
      <c r="CT63" s="69"/>
      <c r="CU63" s="69"/>
      <c r="CV63" s="69">
        <v>5</v>
      </c>
      <c r="CW63" s="69">
        <v>164</v>
      </c>
      <c r="CX63" s="69">
        <v>0</v>
      </c>
      <c r="CY63" s="69">
        <v>0</v>
      </c>
      <c r="CZ63" s="69">
        <v>0</v>
      </c>
      <c r="DA63" s="69">
        <v>0</v>
      </c>
      <c r="DG63" t="str">
        <f t="shared" si="1"/>
        <v>DO</v>
      </c>
    </row>
    <row r="64" spans="1:111">
      <c r="A64" t="str">
        <f t="shared" si="4"/>
        <v>05DO</v>
      </c>
      <c r="B64" s="67" t="s">
        <v>4</v>
      </c>
      <c r="C64" s="67" t="s">
        <v>422</v>
      </c>
      <c r="D64" s="67" t="s">
        <v>498</v>
      </c>
      <c r="E64" s="68">
        <v>44866</v>
      </c>
      <c r="F64" s="185" t="s">
        <v>471</v>
      </c>
      <c r="G64" s="67" t="s">
        <v>468</v>
      </c>
      <c r="H64" s="69">
        <v>1</v>
      </c>
      <c r="I64" s="69">
        <v>0</v>
      </c>
      <c r="J64" s="69">
        <v>170</v>
      </c>
      <c r="K64" s="69">
        <v>174</v>
      </c>
      <c r="L64" s="69">
        <v>149</v>
      </c>
      <c r="M64" s="69">
        <v>25</v>
      </c>
      <c r="N64" s="69">
        <v>0</v>
      </c>
      <c r="O64" s="69">
        <v>0</v>
      </c>
      <c r="P64" s="69">
        <v>4</v>
      </c>
      <c r="Q64" s="80">
        <v>0</v>
      </c>
      <c r="R64" s="80">
        <v>967737</v>
      </c>
      <c r="S64" s="80">
        <v>42032</v>
      </c>
      <c r="T64" s="80">
        <v>925705</v>
      </c>
      <c r="U64" s="80">
        <v>967737</v>
      </c>
      <c r="V64" s="80">
        <v>851103</v>
      </c>
      <c r="W64" s="80">
        <v>0</v>
      </c>
      <c r="X64" s="80">
        <v>0</v>
      </c>
      <c r="Y64" s="80">
        <v>0</v>
      </c>
      <c r="Z64" s="80">
        <v>851103</v>
      </c>
      <c r="AA64" s="80">
        <v>851002</v>
      </c>
      <c r="AB64" s="80">
        <v>-101</v>
      </c>
      <c r="AC64" s="69">
        <v>0</v>
      </c>
      <c r="AD64" s="69">
        <v>0</v>
      </c>
      <c r="AE64" s="69">
        <v>0</v>
      </c>
      <c r="AF64" s="80">
        <v>0</v>
      </c>
      <c r="AG64" s="80">
        <v>0</v>
      </c>
      <c r="AH64" s="69">
        <v>0</v>
      </c>
      <c r="AI64" s="69">
        <v>0</v>
      </c>
      <c r="AJ64" s="80">
        <v>0</v>
      </c>
      <c r="AK64" s="80">
        <v>0</v>
      </c>
      <c r="AL64" s="69">
        <v>0</v>
      </c>
      <c r="AM64" s="69">
        <v>0</v>
      </c>
      <c r="AN64" s="80">
        <v>0</v>
      </c>
      <c r="AO64" s="80">
        <v>0</v>
      </c>
      <c r="AP64" s="69">
        <v>0</v>
      </c>
      <c r="AQ64" s="69">
        <v>0</v>
      </c>
      <c r="AR64" s="80">
        <v>0</v>
      </c>
      <c r="AS64" s="80">
        <v>0</v>
      </c>
      <c r="AT64" s="69">
        <v>0</v>
      </c>
      <c r="AU64" s="69">
        <v>0</v>
      </c>
      <c r="AV64" s="80">
        <v>0</v>
      </c>
      <c r="AW64" s="80">
        <v>0</v>
      </c>
      <c r="AX64" s="69">
        <v>0</v>
      </c>
      <c r="AY64" s="69">
        <v>0</v>
      </c>
      <c r="AZ64" s="80">
        <v>0</v>
      </c>
      <c r="BA64" s="80">
        <v>0</v>
      </c>
      <c r="BB64" s="69">
        <v>0</v>
      </c>
      <c r="BC64" s="69">
        <v>0</v>
      </c>
      <c r="BD64" s="80">
        <v>0</v>
      </c>
      <c r="BE64" s="80">
        <v>0</v>
      </c>
      <c r="BF64" s="69">
        <v>0</v>
      </c>
      <c r="BG64" s="69">
        <v>0</v>
      </c>
      <c r="BH64" s="80">
        <v>0</v>
      </c>
      <c r="BI64" s="80">
        <v>0</v>
      </c>
      <c r="BJ64" s="69">
        <v>0</v>
      </c>
      <c r="BK64" s="69">
        <v>0</v>
      </c>
      <c r="BL64" s="80">
        <v>0</v>
      </c>
      <c r="BM64" s="80">
        <v>0</v>
      </c>
      <c r="BN64" s="69">
        <v>0</v>
      </c>
      <c r="BO64" s="69">
        <v>0</v>
      </c>
      <c r="BP64" s="80">
        <v>0</v>
      </c>
      <c r="BQ64" s="80">
        <v>0</v>
      </c>
      <c r="BR64" s="69">
        <v>0</v>
      </c>
      <c r="BS64" s="69">
        <v>0</v>
      </c>
      <c r="BT64" s="80">
        <v>0</v>
      </c>
      <c r="BU64" s="80">
        <v>0</v>
      </c>
      <c r="BV64" s="69">
        <v>0</v>
      </c>
      <c r="BW64" s="69">
        <v>0</v>
      </c>
      <c r="BX64" s="80">
        <v>0</v>
      </c>
      <c r="BY64" s="80">
        <v>0</v>
      </c>
      <c r="BZ64" s="69">
        <v>0</v>
      </c>
      <c r="CA64" s="69">
        <v>0</v>
      </c>
      <c r="CB64" s="80">
        <v>0</v>
      </c>
      <c r="CC64" s="80">
        <v>0</v>
      </c>
      <c r="CD64" s="69">
        <v>0</v>
      </c>
      <c r="CE64" s="69" t="s">
        <v>423</v>
      </c>
      <c r="CF64" s="69" t="s">
        <v>424</v>
      </c>
      <c r="CG64" s="69" t="s">
        <v>318</v>
      </c>
      <c r="CH64" s="69" t="s">
        <v>318</v>
      </c>
      <c r="CI64" s="69" t="s">
        <v>318</v>
      </c>
      <c r="CJ64" s="68" t="s">
        <v>318</v>
      </c>
      <c r="CK64" s="68">
        <v>45175</v>
      </c>
      <c r="CL64" s="185" t="s">
        <v>466</v>
      </c>
      <c r="CM64" s="67" t="s">
        <v>467</v>
      </c>
      <c r="CN64" s="67" t="s">
        <v>168</v>
      </c>
      <c r="CO64" s="68">
        <v>45117</v>
      </c>
      <c r="CP64" s="185" t="s">
        <v>466</v>
      </c>
      <c r="CQ64" s="67" t="s">
        <v>467</v>
      </c>
      <c r="CR64" s="67" t="s">
        <v>497</v>
      </c>
      <c r="CS64" s="69">
        <v>882686.9</v>
      </c>
      <c r="CT64" s="69"/>
      <c r="CU64" s="69"/>
      <c r="CV64" s="69">
        <v>0</v>
      </c>
      <c r="CW64" s="69">
        <v>4</v>
      </c>
      <c r="CX64" s="69">
        <v>0</v>
      </c>
      <c r="CY64" s="69">
        <v>0</v>
      </c>
      <c r="CZ64" s="69">
        <v>0</v>
      </c>
      <c r="DA64" s="69">
        <v>0</v>
      </c>
      <c r="DG64" t="str">
        <f t="shared" si="1"/>
        <v>DO</v>
      </c>
    </row>
    <row r="65" spans="1:111">
      <c r="A65" t="str">
        <f t="shared" ref="A65:A87" si="5">CONCATENATE(B65,DG65)</f>
        <v>05DO</v>
      </c>
      <c r="B65" s="67" t="s">
        <v>4</v>
      </c>
      <c r="C65" s="67" t="s">
        <v>245</v>
      </c>
      <c r="D65" s="67" t="s">
        <v>246</v>
      </c>
      <c r="E65" s="68">
        <v>44474</v>
      </c>
      <c r="F65" s="185" t="s">
        <v>471</v>
      </c>
      <c r="G65" s="67" t="s">
        <v>472</v>
      </c>
      <c r="H65" s="69">
        <v>5</v>
      </c>
      <c r="I65" s="69">
        <v>2</v>
      </c>
      <c r="J65" s="69">
        <v>289</v>
      </c>
      <c r="K65" s="69">
        <v>528</v>
      </c>
      <c r="L65" s="69">
        <v>527</v>
      </c>
      <c r="M65" s="69">
        <v>1</v>
      </c>
      <c r="N65" s="69">
        <v>0</v>
      </c>
      <c r="O65" s="69">
        <v>0</v>
      </c>
      <c r="P65" s="69">
        <v>239</v>
      </c>
      <c r="Q65" s="80">
        <v>0</v>
      </c>
      <c r="R65" s="80">
        <v>7424369</v>
      </c>
      <c r="S65" s="80">
        <v>84545</v>
      </c>
      <c r="T65" s="80">
        <v>7339824</v>
      </c>
      <c r="U65" s="80">
        <v>7591181</v>
      </c>
      <c r="V65" s="80">
        <v>7558842</v>
      </c>
      <c r="W65" s="80">
        <v>0</v>
      </c>
      <c r="X65" s="80">
        <v>0</v>
      </c>
      <c r="Y65" s="80">
        <v>0</v>
      </c>
      <c r="Z65" s="80">
        <v>7558842</v>
      </c>
      <c r="AA65" s="80">
        <v>7794728</v>
      </c>
      <c r="AB65" s="80">
        <v>394527</v>
      </c>
      <c r="AC65" s="69">
        <v>166812</v>
      </c>
      <c r="AD65" s="69">
        <v>75</v>
      </c>
      <c r="AE65" s="69">
        <v>0</v>
      </c>
      <c r="AF65" s="80">
        <v>0</v>
      </c>
      <c r="AG65" s="80">
        <v>15614</v>
      </c>
      <c r="AH65" s="69">
        <v>0</v>
      </c>
      <c r="AI65" s="69">
        <v>0</v>
      </c>
      <c r="AJ65" s="80">
        <v>0</v>
      </c>
      <c r="AK65" s="80">
        <v>22253</v>
      </c>
      <c r="AL65" s="69">
        <v>0</v>
      </c>
      <c r="AM65" s="69">
        <v>0</v>
      </c>
      <c r="AN65" s="80">
        <v>0</v>
      </c>
      <c r="AO65" s="80">
        <v>0</v>
      </c>
      <c r="AP65" s="69">
        <v>0</v>
      </c>
      <c r="AQ65" s="69">
        <v>0</v>
      </c>
      <c r="AR65" s="80">
        <v>0</v>
      </c>
      <c r="AS65" s="80">
        <v>0</v>
      </c>
      <c r="AT65" s="69">
        <v>0</v>
      </c>
      <c r="AU65" s="69">
        <v>0</v>
      </c>
      <c r="AV65" s="80">
        <v>0</v>
      </c>
      <c r="AW65" s="80">
        <v>0</v>
      </c>
      <c r="AX65" s="69">
        <v>0</v>
      </c>
      <c r="AY65" s="69">
        <v>0</v>
      </c>
      <c r="AZ65" s="80">
        <v>0</v>
      </c>
      <c r="BA65" s="80">
        <v>25696</v>
      </c>
      <c r="BB65" s="69">
        <v>0</v>
      </c>
      <c r="BC65" s="69">
        <v>0</v>
      </c>
      <c r="BD65" s="80">
        <v>0</v>
      </c>
      <c r="BE65" s="80">
        <v>0</v>
      </c>
      <c r="BF65" s="69">
        <v>0</v>
      </c>
      <c r="BG65" s="69">
        <v>0</v>
      </c>
      <c r="BH65" s="80">
        <v>0</v>
      </c>
      <c r="BI65" s="80">
        <v>0</v>
      </c>
      <c r="BJ65" s="69">
        <v>0</v>
      </c>
      <c r="BK65" s="69">
        <v>0</v>
      </c>
      <c r="BL65" s="80">
        <v>0</v>
      </c>
      <c r="BM65" s="80">
        <v>0</v>
      </c>
      <c r="BN65" s="69">
        <v>0</v>
      </c>
      <c r="BO65" s="69">
        <v>0</v>
      </c>
      <c r="BP65" s="80">
        <v>0</v>
      </c>
      <c r="BQ65" s="80">
        <v>0</v>
      </c>
      <c r="BR65" s="69">
        <v>0</v>
      </c>
      <c r="BS65" s="69">
        <v>0</v>
      </c>
      <c r="BT65" s="80">
        <v>0</v>
      </c>
      <c r="BU65" s="80">
        <v>0</v>
      </c>
      <c r="BV65" s="69">
        <v>0</v>
      </c>
      <c r="BW65" s="69">
        <v>0</v>
      </c>
      <c r="BX65" s="80">
        <v>0</v>
      </c>
      <c r="BY65" s="80">
        <v>0</v>
      </c>
      <c r="BZ65" s="69">
        <v>0</v>
      </c>
      <c r="CA65" s="69">
        <v>0</v>
      </c>
      <c r="CB65" s="80">
        <v>0</v>
      </c>
      <c r="CC65" s="80">
        <v>63562</v>
      </c>
      <c r="CD65" s="69">
        <v>0</v>
      </c>
      <c r="CE65" s="69" t="s">
        <v>420</v>
      </c>
      <c r="CF65" s="69" t="s">
        <v>421</v>
      </c>
      <c r="CG65" s="69" t="s">
        <v>318</v>
      </c>
      <c r="CH65" s="69" t="s">
        <v>318</v>
      </c>
      <c r="CI65" s="69" t="s">
        <v>318</v>
      </c>
      <c r="CJ65" s="68" t="s">
        <v>318</v>
      </c>
      <c r="CK65" s="68">
        <v>45184</v>
      </c>
      <c r="CL65" s="185" t="s">
        <v>466</v>
      </c>
      <c r="CM65" s="67" t="s">
        <v>467</v>
      </c>
      <c r="CN65" s="67" t="s">
        <v>168</v>
      </c>
      <c r="CO65" s="68">
        <v>45119</v>
      </c>
      <c r="CP65" s="185" t="s">
        <v>466</v>
      </c>
      <c r="CQ65" s="67" t="s">
        <v>467</v>
      </c>
      <c r="CR65" s="67" t="s">
        <v>496</v>
      </c>
      <c r="CS65" s="69">
        <v>9276735.0500000007</v>
      </c>
      <c r="CT65" s="69"/>
      <c r="CU65" s="69"/>
      <c r="CV65" s="69">
        <v>0</v>
      </c>
      <c r="CW65" s="69">
        <v>164</v>
      </c>
      <c r="CX65" s="69">
        <v>0</v>
      </c>
      <c r="CY65" s="69">
        <v>0</v>
      </c>
      <c r="CZ65" s="69">
        <v>0</v>
      </c>
      <c r="DA65" s="69">
        <v>0</v>
      </c>
      <c r="DG65" t="str">
        <f t="shared" ref="DG65:DG87" si="6">IF(LEFT(C65,1)="E","DO","CO")</f>
        <v>DO</v>
      </c>
    </row>
    <row r="66" spans="1:111">
      <c r="A66" t="str">
        <f t="shared" si="5"/>
        <v>05DO</v>
      </c>
      <c r="B66" s="67" t="s">
        <v>4</v>
      </c>
      <c r="C66" s="67" t="s">
        <v>303</v>
      </c>
      <c r="D66" s="67" t="s">
        <v>304</v>
      </c>
      <c r="E66" s="68">
        <v>44565</v>
      </c>
      <c r="F66" s="185" t="s">
        <v>470</v>
      </c>
      <c r="G66" s="67" t="s">
        <v>472</v>
      </c>
      <c r="H66" s="69">
        <v>1</v>
      </c>
      <c r="I66" s="69">
        <v>0</v>
      </c>
      <c r="J66" s="69">
        <v>140</v>
      </c>
      <c r="K66" s="69">
        <v>248</v>
      </c>
      <c r="L66" s="69">
        <v>246</v>
      </c>
      <c r="M66" s="69">
        <v>2</v>
      </c>
      <c r="N66" s="69">
        <v>0</v>
      </c>
      <c r="O66" s="69">
        <v>0</v>
      </c>
      <c r="P66" s="69">
        <v>83</v>
      </c>
      <c r="Q66" s="80">
        <v>25</v>
      </c>
      <c r="R66" s="80">
        <v>679529</v>
      </c>
      <c r="S66" s="80">
        <v>24250</v>
      </c>
      <c r="T66" s="80">
        <v>655279</v>
      </c>
      <c r="U66" s="80">
        <v>679529</v>
      </c>
      <c r="V66" s="80">
        <v>677096</v>
      </c>
      <c r="W66" s="80">
        <v>0</v>
      </c>
      <c r="X66" s="80">
        <v>0</v>
      </c>
      <c r="Y66" s="80">
        <v>0</v>
      </c>
      <c r="Z66" s="80">
        <v>677096</v>
      </c>
      <c r="AA66" s="80">
        <v>677187</v>
      </c>
      <c r="AB66" s="80">
        <v>92</v>
      </c>
      <c r="AC66" s="69">
        <v>0</v>
      </c>
      <c r="AD66" s="69">
        <v>49</v>
      </c>
      <c r="AE66" s="69">
        <v>0</v>
      </c>
      <c r="AF66" s="80">
        <v>0</v>
      </c>
      <c r="AG66" s="80">
        <v>0</v>
      </c>
      <c r="AH66" s="69">
        <v>0</v>
      </c>
      <c r="AI66" s="69">
        <v>0</v>
      </c>
      <c r="AJ66" s="80">
        <v>0</v>
      </c>
      <c r="AK66" s="80">
        <v>0</v>
      </c>
      <c r="AL66" s="69">
        <v>0</v>
      </c>
      <c r="AM66" s="69">
        <v>0</v>
      </c>
      <c r="AN66" s="80">
        <v>0</v>
      </c>
      <c r="AO66" s="80">
        <v>0</v>
      </c>
      <c r="AP66" s="69">
        <v>0</v>
      </c>
      <c r="AQ66" s="69">
        <v>0</v>
      </c>
      <c r="AR66" s="80">
        <v>0</v>
      </c>
      <c r="AS66" s="80">
        <v>0</v>
      </c>
      <c r="AT66" s="69">
        <v>0</v>
      </c>
      <c r="AU66" s="69">
        <v>0</v>
      </c>
      <c r="AV66" s="80">
        <v>0</v>
      </c>
      <c r="AW66" s="80">
        <v>0</v>
      </c>
      <c r="AX66" s="69">
        <v>0</v>
      </c>
      <c r="AY66" s="69">
        <v>0</v>
      </c>
      <c r="AZ66" s="80">
        <v>7</v>
      </c>
      <c r="BA66" s="80">
        <v>0</v>
      </c>
      <c r="BB66" s="69">
        <v>0</v>
      </c>
      <c r="BC66" s="69">
        <v>0</v>
      </c>
      <c r="BD66" s="80">
        <v>0</v>
      </c>
      <c r="BE66" s="80">
        <v>0</v>
      </c>
      <c r="BF66" s="69">
        <v>0</v>
      </c>
      <c r="BG66" s="69">
        <v>0</v>
      </c>
      <c r="BH66" s="80">
        <v>0</v>
      </c>
      <c r="BI66" s="80">
        <v>0</v>
      </c>
      <c r="BJ66" s="69">
        <v>0</v>
      </c>
      <c r="BK66" s="69">
        <v>0</v>
      </c>
      <c r="BL66" s="80">
        <v>0</v>
      </c>
      <c r="BM66" s="80">
        <v>0</v>
      </c>
      <c r="BN66" s="69">
        <v>0</v>
      </c>
      <c r="BO66" s="69">
        <v>0</v>
      </c>
      <c r="BP66" s="80">
        <v>0</v>
      </c>
      <c r="BQ66" s="80">
        <v>0</v>
      </c>
      <c r="BR66" s="69">
        <v>0</v>
      </c>
      <c r="BS66" s="69">
        <v>0</v>
      </c>
      <c r="BT66" s="80">
        <v>0</v>
      </c>
      <c r="BU66" s="80">
        <v>0</v>
      </c>
      <c r="BV66" s="69">
        <v>0</v>
      </c>
      <c r="BW66" s="69">
        <v>0</v>
      </c>
      <c r="BX66" s="80">
        <v>0</v>
      </c>
      <c r="BY66" s="80">
        <v>0</v>
      </c>
      <c r="BZ66" s="69">
        <v>0</v>
      </c>
      <c r="CA66" s="69">
        <v>0</v>
      </c>
      <c r="CB66" s="80">
        <v>7</v>
      </c>
      <c r="CC66" s="80">
        <v>0</v>
      </c>
      <c r="CD66" s="69">
        <v>0</v>
      </c>
      <c r="CE66" s="69" t="s">
        <v>344</v>
      </c>
      <c r="CF66" s="69" t="s">
        <v>345</v>
      </c>
      <c r="CG66" s="69" t="s">
        <v>318</v>
      </c>
      <c r="CH66" s="69" t="s">
        <v>318</v>
      </c>
      <c r="CI66" s="69" t="s">
        <v>318</v>
      </c>
      <c r="CJ66" s="68" t="s">
        <v>318</v>
      </c>
      <c r="CK66" s="68">
        <v>45156</v>
      </c>
      <c r="CL66" s="185" t="s">
        <v>466</v>
      </c>
      <c r="CM66" s="67" t="s">
        <v>467</v>
      </c>
      <c r="CN66" s="67" t="s">
        <v>168</v>
      </c>
      <c r="CO66" s="68">
        <v>45085</v>
      </c>
      <c r="CP66" s="185" t="s">
        <v>464</v>
      </c>
      <c r="CQ66" s="67" t="s">
        <v>468</v>
      </c>
      <c r="CR66" s="67" t="s">
        <v>497</v>
      </c>
      <c r="CS66" s="69">
        <v>681570.8</v>
      </c>
      <c r="CT66" s="69"/>
      <c r="CU66" s="69"/>
      <c r="CV66" s="69">
        <v>7</v>
      </c>
      <c r="CW66" s="69">
        <v>34</v>
      </c>
      <c r="CX66" s="69">
        <v>0</v>
      </c>
      <c r="CY66" s="69">
        <v>0</v>
      </c>
      <c r="CZ66" s="69">
        <v>0</v>
      </c>
      <c r="DA66" s="69">
        <v>0</v>
      </c>
      <c r="DG66" t="str">
        <f t="shared" si="6"/>
        <v>DO</v>
      </c>
    </row>
    <row r="67" spans="1:111">
      <c r="A67" t="str">
        <f t="shared" si="5"/>
        <v>06CO</v>
      </c>
      <c r="B67" s="67" t="s">
        <v>5</v>
      </c>
      <c r="C67" s="67" t="s">
        <v>255</v>
      </c>
      <c r="D67" s="67" t="s">
        <v>256</v>
      </c>
      <c r="E67" s="68">
        <v>44538</v>
      </c>
      <c r="F67" s="185" t="s">
        <v>471</v>
      </c>
      <c r="G67" s="67" t="s">
        <v>472</v>
      </c>
      <c r="H67" s="69">
        <v>5</v>
      </c>
      <c r="I67" s="69">
        <v>2</v>
      </c>
      <c r="J67" s="69">
        <v>300</v>
      </c>
      <c r="K67" s="69">
        <v>332</v>
      </c>
      <c r="L67" s="69">
        <v>272</v>
      </c>
      <c r="M67" s="69">
        <v>60</v>
      </c>
      <c r="N67" s="69">
        <v>0</v>
      </c>
      <c r="O67" s="69">
        <v>0</v>
      </c>
      <c r="P67" s="69">
        <v>32</v>
      </c>
      <c r="Q67" s="80">
        <v>0</v>
      </c>
      <c r="R67" s="80">
        <v>2919079</v>
      </c>
      <c r="S67" s="80">
        <v>50000</v>
      </c>
      <c r="T67" s="80">
        <v>2869079</v>
      </c>
      <c r="U67" s="80">
        <v>2940250</v>
      </c>
      <c r="V67" s="80">
        <v>2881342</v>
      </c>
      <c r="W67" s="80">
        <v>0</v>
      </c>
      <c r="X67" s="80">
        <v>0</v>
      </c>
      <c r="Y67" s="80">
        <v>0</v>
      </c>
      <c r="Z67" s="80">
        <v>2881342</v>
      </c>
      <c r="AA67" s="80">
        <v>2942048</v>
      </c>
      <c r="AB67" s="80">
        <v>63520</v>
      </c>
      <c r="AC67" s="69">
        <v>21171</v>
      </c>
      <c r="AD67" s="69">
        <v>17</v>
      </c>
      <c r="AE67" s="69">
        <v>0</v>
      </c>
      <c r="AF67" s="80">
        <v>0</v>
      </c>
      <c r="AG67" s="80">
        <v>16786</v>
      </c>
      <c r="AH67" s="69">
        <v>0</v>
      </c>
      <c r="AI67" s="69">
        <v>0</v>
      </c>
      <c r="AJ67" s="80">
        <v>0</v>
      </c>
      <c r="AK67" s="80">
        <v>0</v>
      </c>
      <c r="AL67" s="69">
        <v>0</v>
      </c>
      <c r="AM67" s="69">
        <v>0</v>
      </c>
      <c r="AN67" s="80">
        <v>0</v>
      </c>
      <c r="AO67" s="80">
        <v>0</v>
      </c>
      <c r="AP67" s="69">
        <v>0</v>
      </c>
      <c r="AQ67" s="69">
        <v>0</v>
      </c>
      <c r="AR67" s="80">
        <v>0</v>
      </c>
      <c r="AS67" s="80">
        <v>0</v>
      </c>
      <c r="AT67" s="69">
        <v>0</v>
      </c>
      <c r="AU67" s="69">
        <v>0</v>
      </c>
      <c r="AV67" s="80">
        <v>0</v>
      </c>
      <c r="AW67" s="80">
        <v>0</v>
      </c>
      <c r="AX67" s="69">
        <v>0</v>
      </c>
      <c r="AY67" s="69">
        <v>0</v>
      </c>
      <c r="AZ67" s="80">
        <v>0</v>
      </c>
      <c r="BA67" s="80">
        <v>0</v>
      </c>
      <c r="BB67" s="69">
        <v>0</v>
      </c>
      <c r="BC67" s="69">
        <v>0</v>
      </c>
      <c r="BD67" s="80">
        <v>0</v>
      </c>
      <c r="BE67" s="80">
        <v>0</v>
      </c>
      <c r="BF67" s="69">
        <v>0</v>
      </c>
      <c r="BG67" s="69">
        <v>0</v>
      </c>
      <c r="BH67" s="80">
        <v>0</v>
      </c>
      <c r="BI67" s="80">
        <v>0</v>
      </c>
      <c r="BJ67" s="69">
        <v>0</v>
      </c>
      <c r="BK67" s="69">
        <v>0</v>
      </c>
      <c r="BL67" s="80">
        <v>0</v>
      </c>
      <c r="BM67" s="80">
        <v>0</v>
      </c>
      <c r="BN67" s="69">
        <v>0</v>
      </c>
      <c r="BO67" s="69">
        <v>0</v>
      </c>
      <c r="BP67" s="80">
        <v>0</v>
      </c>
      <c r="BQ67" s="80">
        <v>0</v>
      </c>
      <c r="BR67" s="69">
        <v>0</v>
      </c>
      <c r="BS67" s="69">
        <v>0</v>
      </c>
      <c r="BT67" s="80">
        <v>0</v>
      </c>
      <c r="BU67" s="80">
        <v>0</v>
      </c>
      <c r="BV67" s="69">
        <v>0</v>
      </c>
      <c r="BW67" s="69">
        <v>0</v>
      </c>
      <c r="BX67" s="80">
        <v>0</v>
      </c>
      <c r="BY67" s="80">
        <v>0</v>
      </c>
      <c r="BZ67" s="69">
        <v>0</v>
      </c>
      <c r="CA67" s="69">
        <v>0</v>
      </c>
      <c r="CB67" s="80">
        <v>0</v>
      </c>
      <c r="CC67" s="80">
        <v>16786</v>
      </c>
      <c r="CD67" s="69">
        <v>0</v>
      </c>
      <c r="CE67" s="69" t="s">
        <v>398</v>
      </c>
      <c r="CF67" s="69" t="s">
        <v>399</v>
      </c>
      <c r="CG67" s="69" t="s">
        <v>318</v>
      </c>
      <c r="CH67" s="69" t="s">
        <v>318</v>
      </c>
      <c r="CI67" s="69" t="s">
        <v>318</v>
      </c>
      <c r="CJ67" s="68" t="s">
        <v>318</v>
      </c>
      <c r="CK67" s="68">
        <v>45160</v>
      </c>
      <c r="CL67" s="185" t="s">
        <v>466</v>
      </c>
      <c r="CM67" s="67" t="s">
        <v>467</v>
      </c>
      <c r="CN67" s="67" t="s">
        <v>168</v>
      </c>
      <c r="CO67" s="68">
        <v>45038</v>
      </c>
      <c r="CP67" s="185" t="s">
        <v>464</v>
      </c>
      <c r="CQ67" s="67" t="s">
        <v>468</v>
      </c>
      <c r="CR67" s="67" t="s">
        <v>499</v>
      </c>
      <c r="CS67" s="69">
        <v>3061117.05</v>
      </c>
      <c r="CT67" s="69" t="s">
        <v>438</v>
      </c>
      <c r="CU67" s="69" t="s">
        <v>439</v>
      </c>
      <c r="CV67" s="69">
        <v>0</v>
      </c>
      <c r="CW67" s="69">
        <v>15</v>
      </c>
      <c r="CX67" s="69">
        <v>0</v>
      </c>
      <c r="CY67" s="69">
        <v>0</v>
      </c>
      <c r="CZ67" s="69">
        <v>0</v>
      </c>
      <c r="DA67" s="69">
        <v>0</v>
      </c>
      <c r="DG67" t="str">
        <f t="shared" si="6"/>
        <v>CO</v>
      </c>
    </row>
    <row r="68" spans="1:111">
      <c r="A68" t="str">
        <f t="shared" si="5"/>
        <v>06CO</v>
      </c>
      <c r="B68" s="67" t="s">
        <v>5</v>
      </c>
      <c r="C68" s="67" t="s">
        <v>305</v>
      </c>
      <c r="D68" s="67" t="s">
        <v>306</v>
      </c>
      <c r="E68" s="68">
        <v>44587</v>
      </c>
      <c r="F68" s="185" t="s">
        <v>470</v>
      </c>
      <c r="G68" s="67" t="s">
        <v>472</v>
      </c>
      <c r="H68" s="69">
        <v>3</v>
      </c>
      <c r="I68" s="69">
        <v>1</v>
      </c>
      <c r="J68" s="69">
        <v>300</v>
      </c>
      <c r="K68" s="69">
        <v>347</v>
      </c>
      <c r="L68" s="69">
        <v>274</v>
      </c>
      <c r="M68" s="69">
        <v>73</v>
      </c>
      <c r="N68" s="69">
        <v>0</v>
      </c>
      <c r="O68" s="69">
        <v>0</v>
      </c>
      <c r="P68" s="69">
        <v>47</v>
      </c>
      <c r="Q68" s="80">
        <v>0</v>
      </c>
      <c r="R68" s="80">
        <v>3487287</v>
      </c>
      <c r="S68" s="80">
        <v>50000</v>
      </c>
      <c r="T68" s="80">
        <v>3437287</v>
      </c>
      <c r="U68" s="80">
        <v>3497187</v>
      </c>
      <c r="V68" s="80">
        <v>3509376</v>
      </c>
      <c r="W68" s="80">
        <v>0</v>
      </c>
      <c r="X68" s="80">
        <v>0</v>
      </c>
      <c r="Y68" s="80">
        <v>0</v>
      </c>
      <c r="Z68" s="80">
        <v>3509376</v>
      </c>
      <c r="AA68" s="80">
        <v>3539751</v>
      </c>
      <c r="AB68" s="80">
        <v>30375</v>
      </c>
      <c r="AC68" s="69">
        <v>9900</v>
      </c>
      <c r="AD68" s="69">
        <v>25</v>
      </c>
      <c r="AE68" s="69">
        <v>0</v>
      </c>
      <c r="AF68" s="80">
        <v>0</v>
      </c>
      <c r="AG68" s="80">
        <v>30134</v>
      </c>
      <c r="AH68" s="69">
        <v>0</v>
      </c>
      <c r="AI68" s="69">
        <v>0</v>
      </c>
      <c r="AJ68" s="80">
        <v>0</v>
      </c>
      <c r="AK68" s="80">
        <v>0</v>
      </c>
      <c r="AL68" s="69">
        <v>0</v>
      </c>
      <c r="AM68" s="69">
        <v>0</v>
      </c>
      <c r="AN68" s="80">
        <v>0</v>
      </c>
      <c r="AO68" s="80">
        <v>0</v>
      </c>
      <c r="AP68" s="69">
        <v>0</v>
      </c>
      <c r="AQ68" s="69">
        <v>0</v>
      </c>
      <c r="AR68" s="80">
        <v>0</v>
      </c>
      <c r="AS68" s="80">
        <v>0</v>
      </c>
      <c r="AT68" s="69">
        <v>0</v>
      </c>
      <c r="AU68" s="69">
        <v>0</v>
      </c>
      <c r="AV68" s="80">
        <v>0</v>
      </c>
      <c r="AW68" s="80">
        <v>0</v>
      </c>
      <c r="AX68" s="69">
        <v>0</v>
      </c>
      <c r="AY68" s="69">
        <v>0</v>
      </c>
      <c r="AZ68" s="80">
        <v>0</v>
      </c>
      <c r="BA68" s="80">
        <v>17834</v>
      </c>
      <c r="BB68" s="69">
        <v>0</v>
      </c>
      <c r="BC68" s="69">
        <v>0</v>
      </c>
      <c r="BD68" s="80">
        <v>0</v>
      </c>
      <c r="BE68" s="80">
        <v>0</v>
      </c>
      <c r="BF68" s="69">
        <v>0</v>
      </c>
      <c r="BG68" s="69">
        <v>0</v>
      </c>
      <c r="BH68" s="80">
        <v>0</v>
      </c>
      <c r="BI68" s="80">
        <v>0</v>
      </c>
      <c r="BJ68" s="69">
        <v>0</v>
      </c>
      <c r="BK68" s="69">
        <v>0</v>
      </c>
      <c r="BL68" s="80">
        <v>0</v>
      </c>
      <c r="BM68" s="80">
        <v>0</v>
      </c>
      <c r="BN68" s="69">
        <v>0</v>
      </c>
      <c r="BO68" s="69">
        <v>0</v>
      </c>
      <c r="BP68" s="80">
        <v>0</v>
      </c>
      <c r="BQ68" s="80">
        <v>0</v>
      </c>
      <c r="BR68" s="69">
        <v>0</v>
      </c>
      <c r="BS68" s="69">
        <v>0</v>
      </c>
      <c r="BT68" s="80">
        <v>0</v>
      </c>
      <c r="BU68" s="80">
        <v>0</v>
      </c>
      <c r="BV68" s="69">
        <v>0</v>
      </c>
      <c r="BW68" s="69">
        <v>0</v>
      </c>
      <c r="BX68" s="80">
        <v>0</v>
      </c>
      <c r="BY68" s="80">
        <v>0</v>
      </c>
      <c r="BZ68" s="69">
        <v>0</v>
      </c>
      <c r="CA68" s="69">
        <v>0</v>
      </c>
      <c r="CB68" s="80">
        <v>0</v>
      </c>
      <c r="CC68" s="80">
        <v>47968</v>
      </c>
      <c r="CD68" s="69">
        <v>0</v>
      </c>
      <c r="CE68" s="69" t="s">
        <v>440</v>
      </c>
      <c r="CF68" s="69" t="s">
        <v>441</v>
      </c>
      <c r="CG68" s="69" t="s">
        <v>318</v>
      </c>
      <c r="CH68" s="69" t="s">
        <v>318</v>
      </c>
      <c r="CI68" s="69" t="s">
        <v>318</v>
      </c>
      <c r="CJ68" s="68" t="s">
        <v>318</v>
      </c>
      <c r="CK68" s="68">
        <v>45182</v>
      </c>
      <c r="CL68" s="185" t="s">
        <v>466</v>
      </c>
      <c r="CM68" s="67" t="s">
        <v>467</v>
      </c>
      <c r="CN68" s="67" t="s">
        <v>168</v>
      </c>
      <c r="CO68" s="68">
        <v>45112</v>
      </c>
      <c r="CP68" s="185" t="s">
        <v>466</v>
      </c>
      <c r="CQ68" s="67" t="s">
        <v>467</v>
      </c>
      <c r="CR68" s="67" t="s">
        <v>499</v>
      </c>
      <c r="CS68" s="69">
        <v>3568827.55</v>
      </c>
      <c r="CT68" s="69" t="s">
        <v>442</v>
      </c>
      <c r="CU68" s="69" t="s">
        <v>443</v>
      </c>
      <c r="CV68" s="69">
        <v>0</v>
      </c>
      <c r="CW68" s="69">
        <v>22</v>
      </c>
      <c r="CX68" s="69">
        <v>0</v>
      </c>
      <c r="CY68" s="69">
        <v>0</v>
      </c>
      <c r="CZ68" s="69">
        <v>0</v>
      </c>
      <c r="DA68" s="69">
        <v>0</v>
      </c>
      <c r="DG68" t="str">
        <f t="shared" si="6"/>
        <v>CO</v>
      </c>
    </row>
    <row r="69" spans="1:111">
      <c r="A69" t="str">
        <f t="shared" si="5"/>
        <v>06DO</v>
      </c>
      <c r="B69" s="67" t="s">
        <v>5</v>
      </c>
      <c r="C69" s="67" t="s">
        <v>429</v>
      </c>
      <c r="D69" s="67" t="s">
        <v>500</v>
      </c>
      <c r="E69" s="68">
        <v>44770</v>
      </c>
      <c r="F69" s="185" t="s">
        <v>466</v>
      </c>
      <c r="G69" s="67" t="s">
        <v>468</v>
      </c>
      <c r="H69" s="69">
        <v>1</v>
      </c>
      <c r="I69" s="69">
        <v>0</v>
      </c>
      <c r="J69" s="69">
        <v>240</v>
      </c>
      <c r="K69" s="69">
        <v>260</v>
      </c>
      <c r="L69" s="69">
        <v>172</v>
      </c>
      <c r="M69" s="69">
        <v>88</v>
      </c>
      <c r="N69" s="69">
        <v>0</v>
      </c>
      <c r="O69" s="69">
        <v>0</v>
      </c>
      <c r="P69" s="69">
        <v>20</v>
      </c>
      <c r="Q69" s="80">
        <v>0</v>
      </c>
      <c r="R69" s="80">
        <v>797552</v>
      </c>
      <c r="S69" s="80">
        <v>50000</v>
      </c>
      <c r="T69" s="80">
        <v>747552</v>
      </c>
      <c r="U69" s="80">
        <v>797552</v>
      </c>
      <c r="V69" s="80">
        <v>706126</v>
      </c>
      <c r="W69" s="80">
        <v>0</v>
      </c>
      <c r="X69" s="80">
        <v>0</v>
      </c>
      <c r="Y69" s="80">
        <v>0</v>
      </c>
      <c r="Z69" s="80">
        <v>706126</v>
      </c>
      <c r="AA69" s="80">
        <v>706126</v>
      </c>
      <c r="AB69" s="80">
        <v>0</v>
      </c>
      <c r="AC69" s="69">
        <v>0</v>
      </c>
      <c r="AD69" s="69">
        <v>20</v>
      </c>
      <c r="AE69" s="69">
        <v>0</v>
      </c>
      <c r="AF69" s="80">
        <v>0</v>
      </c>
      <c r="AG69" s="80">
        <v>0</v>
      </c>
      <c r="AH69" s="69">
        <v>0</v>
      </c>
      <c r="AI69" s="69">
        <v>0</v>
      </c>
      <c r="AJ69" s="80">
        <v>0</v>
      </c>
      <c r="AK69" s="80">
        <v>0</v>
      </c>
      <c r="AL69" s="69">
        <v>0</v>
      </c>
      <c r="AM69" s="69">
        <v>0</v>
      </c>
      <c r="AN69" s="80">
        <v>0</v>
      </c>
      <c r="AO69" s="80">
        <v>0</v>
      </c>
      <c r="AP69" s="69">
        <v>0</v>
      </c>
      <c r="AQ69" s="69">
        <v>0</v>
      </c>
      <c r="AR69" s="80">
        <v>0</v>
      </c>
      <c r="AS69" s="80">
        <v>0</v>
      </c>
      <c r="AT69" s="69">
        <v>0</v>
      </c>
      <c r="AU69" s="69">
        <v>0</v>
      </c>
      <c r="AV69" s="80">
        <v>0</v>
      </c>
      <c r="AW69" s="80">
        <v>0</v>
      </c>
      <c r="AX69" s="69">
        <v>0</v>
      </c>
      <c r="AY69" s="69">
        <v>0</v>
      </c>
      <c r="AZ69" s="80">
        <v>0</v>
      </c>
      <c r="BA69" s="80">
        <v>0</v>
      </c>
      <c r="BB69" s="69">
        <v>0</v>
      </c>
      <c r="BC69" s="69">
        <v>0</v>
      </c>
      <c r="BD69" s="80">
        <v>0</v>
      </c>
      <c r="BE69" s="80">
        <v>0</v>
      </c>
      <c r="BF69" s="69">
        <v>0</v>
      </c>
      <c r="BG69" s="69">
        <v>0</v>
      </c>
      <c r="BH69" s="80">
        <v>0</v>
      </c>
      <c r="BI69" s="80">
        <v>0</v>
      </c>
      <c r="BJ69" s="69">
        <v>0</v>
      </c>
      <c r="BK69" s="69">
        <v>0</v>
      </c>
      <c r="BL69" s="80">
        <v>0</v>
      </c>
      <c r="BM69" s="80">
        <v>0</v>
      </c>
      <c r="BN69" s="69">
        <v>0</v>
      </c>
      <c r="BO69" s="69">
        <v>0</v>
      </c>
      <c r="BP69" s="80">
        <v>0</v>
      </c>
      <c r="BQ69" s="80">
        <v>0</v>
      </c>
      <c r="BR69" s="69">
        <v>0</v>
      </c>
      <c r="BS69" s="69">
        <v>0</v>
      </c>
      <c r="BT69" s="80">
        <v>0</v>
      </c>
      <c r="BU69" s="80">
        <v>0</v>
      </c>
      <c r="BV69" s="69">
        <v>0</v>
      </c>
      <c r="BW69" s="69">
        <v>0</v>
      </c>
      <c r="BX69" s="80">
        <v>0</v>
      </c>
      <c r="BY69" s="80">
        <v>0</v>
      </c>
      <c r="BZ69" s="69">
        <v>0</v>
      </c>
      <c r="CA69" s="69">
        <v>0</v>
      </c>
      <c r="CB69" s="80">
        <v>0</v>
      </c>
      <c r="CC69" s="80">
        <v>0</v>
      </c>
      <c r="CD69" s="69">
        <v>0</v>
      </c>
      <c r="CE69" s="69" t="s">
        <v>430</v>
      </c>
      <c r="CF69" s="69" t="s">
        <v>431</v>
      </c>
      <c r="CG69" s="69" t="s">
        <v>318</v>
      </c>
      <c r="CH69" s="69" t="s">
        <v>318</v>
      </c>
      <c r="CI69" s="69" t="s">
        <v>318</v>
      </c>
      <c r="CJ69" s="68" t="s">
        <v>318</v>
      </c>
      <c r="CK69" s="68">
        <v>45149</v>
      </c>
      <c r="CL69" s="185" t="s">
        <v>466</v>
      </c>
      <c r="CM69" s="67" t="s">
        <v>467</v>
      </c>
      <c r="CN69" s="67" t="s">
        <v>168</v>
      </c>
      <c r="CO69" s="68">
        <v>45106</v>
      </c>
      <c r="CP69" s="185" t="s">
        <v>464</v>
      </c>
      <c r="CQ69" s="67" t="s">
        <v>468</v>
      </c>
      <c r="CR69" s="67" t="s">
        <v>499</v>
      </c>
      <c r="CS69" s="69">
        <v>1509363.9</v>
      </c>
      <c r="CT69" s="69"/>
      <c r="CU69" s="69"/>
      <c r="CV69" s="69">
        <v>0</v>
      </c>
      <c r="CW69" s="69">
        <v>0</v>
      </c>
      <c r="CX69" s="69">
        <v>0</v>
      </c>
      <c r="CY69" s="69">
        <v>0</v>
      </c>
      <c r="CZ69" s="69">
        <v>0</v>
      </c>
      <c r="DA69" s="69">
        <v>0</v>
      </c>
      <c r="DG69" t="str">
        <f t="shared" si="6"/>
        <v>DO</v>
      </c>
    </row>
    <row r="70" spans="1:111">
      <c r="A70" t="str">
        <f t="shared" si="5"/>
        <v>06DO</v>
      </c>
      <c r="B70" s="67" t="s">
        <v>5</v>
      </c>
      <c r="C70" s="67" t="s">
        <v>253</v>
      </c>
      <c r="D70" s="67" t="s">
        <v>254</v>
      </c>
      <c r="E70" s="68">
        <v>44707</v>
      </c>
      <c r="F70" s="185" t="s">
        <v>464</v>
      </c>
      <c r="G70" s="67" t="s">
        <v>472</v>
      </c>
      <c r="H70" s="69">
        <v>1</v>
      </c>
      <c r="I70" s="69">
        <v>2</v>
      </c>
      <c r="J70" s="69">
        <v>250</v>
      </c>
      <c r="K70" s="69">
        <v>272</v>
      </c>
      <c r="L70" s="69">
        <v>220</v>
      </c>
      <c r="M70" s="69">
        <v>52</v>
      </c>
      <c r="N70" s="69">
        <v>0</v>
      </c>
      <c r="O70" s="69">
        <v>0</v>
      </c>
      <c r="P70" s="69">
        <v>22</v>
      </c>
      <c r="Q70" s="80">
        <v>0</v>
      </c>
      <c r="R70" s="80">
        <v>2697327</v>
      </c>
      <c r="S70" s="80">
        <v>50000</v>
      </c>
      <c r="T70" s="80">
        <v>2647327</v>
      </c>
      <c r="U70" s="80">
        <v>2771657</v>
      </c>
      <c r="V70" s="80">
        <v>2731695</v>
      </c>
      <c r="W70" s="80">
        <v>0</v>
      </c>
      <c r="X70" s="80">
        <v>0</v>
      </c>
      <c r="Y70" s="80">
        <v>0</v>
      </c>
      <c r="Z70" s="80">
        <v>2731695</v>
      </c>
      <c r="AA70" s="80">
        <v>2718704</v>
      </c>
      <c r="AB70" s="80">
        <v>-12991</v>
      </c>
      <c r="AC70" s="69">
        <v>74329</v>
      </c>
      <c r="AD70" s="69">
        <v>14</v>
      </c>
      <c r="AE70" s="69">
        <v>0</v>
      </c>
      <c r="AF70" s="80">
        <v>0</v>
      </c>
      <c r="AG70" s="80">
        <v>0</v>
      </c>
      <c r="AH70" s="69">
        <v>0</v>
      </c>
      <c r="AI70" s="69">
        <v>0</v>
      </c>
      <c r="AJ70" s="80">
        <v>0</v>
      </c>
      <c r="AK70" s="80">
        <v>41276</v>
      </c>
      <c r="AL70" s="69">
        <v>0</v>
      </c>
      <c r="AM70" s="69">
        <v>0</v>
      </c>
      <c r="AN70" s="80">
        <v>0</v>
      </c>
      <c r="AO70" s="80">
        <v>0</v>
      </c>
      <c r="AP70" s="69">
        <v>0</v>
      </c>
      <c r="AQ70" s="69">
        <v>0</v>
      </c>
      <c r="AR70" s="80">
        <v>0</v>
      </c>
      <c r="AS70" s="80">
        <v>0</v>
      </c>
      <c r="AT70" s="69">
        <v>0</v>
      </c>
      <c r="AU70" s="69">
        <v>0</v>
      </c>
      <c r="AV70" s="80">
        <v>0</v>
      </c>
      <c r="AW70" s="80">
        <v>0</v>
      </c>
      <c r="AX70" s="69">
        <v>0</v>
      </c>
      <c r="AY70" s="69">
        <v>0</v>
      </c>
      <c r="AZ70" s="80">
        <v>0</v>
      </c>
      <c r="BA70" s="80">
        <v>48138</v>
      </c>
      <c r="BB70" s="69">
        <v>0</v>
      </c>
      <c r="BC70" s="69">
        <v>0</v>
      </c>
      <c r="BD70" s="80">
        <v>0</v>
      </c>
      <c r="BE70" s="80">
        <v>0</v>
      </c>
      <c r="BF70" s="69">
        <v>0</v>
      </c>
      <c r="BG70" s="69">
        <v>0</v>
      </c>
      <c r="BH70" s="80">
        <v>0</v>
      </c>
      <c r="BI70" s="80">
        <v>0</v>
      </c>
      <c r="BJ70" s="69">
        <v>0</v>
      </c>
      <c r="BK70" s="69">
        <v>0</v>
      </c>
      <c r="BL70" s="80">
        <v>0</v>
      </c>
      <c r="BM70" s="80">
        <v>0</v>
      </c>
      <c r="BN70" s="69">
        <v>0</v>
      </c>
      <c r="BO70" s="69">
        <v>0</v>
      </c>
      <c r="BP70" s="80">
        <v>0</v>
      </c>
      <c r="BQ70" s="80">
        <v>0</v>
      </c>
      <c r="BR70" s="69">
        <v>0</v>
      </c>
      <c r="BS70" s="69">
        <v>0</v>
      </c>
      <c r="BT70" s="80">
        <v>0</v>
      </c>
      <c r="BU70" s="80">
        <v>0</v>
      </c>
      <c r="BV70" s="69">
        <v>0</v>
      </c>
      <c r="BW70" s="69">
        <v>0</v>
      </c>
      <c r="BX70" s="80">
        <v>0</v>
      </c>
      <c r="BY70" s="80">
        <v>0</v>
      </c>
      <c r="BZ70" s="69">
        <v>0</v>
      </c>
      <c r="CA70" s="69">
        <v>0</v>
      </c>
      <c r="CB70" s="80">
        <v>0</v>
      </c>
      <c r="CC70" s="80">
        <v>89415</v>
      </c>
      <c r="CD70" s="69">
        <v>0</v>
      </c>
      <c r="CE70" s="69" t="s">
        <v>432</v>
      </c>
      <c r="CF70" s="69" t="s">
        <v>433</v>
      </c>
      <c r="CG70" s="69" t="s">
        <v>318</v>
      </c>
      <c r="CH70" s="69" t="s">
        <v>318</v>
      </c>
      <c r="CI70" s="69" t="s">
        <v>318</v>
      </c>
      <c r="CJ70" s="68" t="s">
        <v>318</v>
      </c>
      <c r="CK70" s="68">
        <v>45161</v>
      </c>
      <c r="CL70" s="185" t="s">
        <v>466</v>
      </c>
      <c r="CM70" s="67" t="s">
        <v>467</v>
      </c>
      <c r="CN70" s="67" t="s">
        <v>168</v>
      </c>
      <c r="CO70" s="68">
        <v>45070</v>
      </c>
      <c r="CP70" s="185" t="s">
        <v>464</v>
      </c>
      <c r="CQ70" s="67" t="s">
        <v>468</v>
      </c>
      <c r="CR70" s="67" t="s">
        <v>501</v>
      </c>
      <c r="CS70" s="69">
        <v>2883318.39</v>
      </c>
      <c r="CT70" s="69" t="s">
        <v>434</v>
      </c>
      <c r="CU70" s="69" t="s">
        <v>435</v>
      </c>
      <c r="CV70" s="69">
        <v>0</v>
      </c>
      <c r="CW70" s="69">
        <v>8</v>
      </c>
      <c r="CX70" s="69">
        <v>0</v>
      </c>
      <c r="CY70" s="69">
        <v>0</v>
      </c>
      <c r="CZ70" s="69">
        <v>0</v>
      </c>
      <c r="DA70" s="69">
        <v>0</v>
      </c>
      <c r="DG70" t="str">
        <f t="shared" si="6"/>
        <v>DO</v>
      </c>
    </row>
    <row r="71" spans="1:111">
      <c r="A71" t="str">
        <f t="shared" si="5"/>
        <v>06DO</v>
      </c>
      <c r="B71" s="67" t="s">
        <v>5</v>
      </c>
      <c r="C71" s="67" t="s">
        <v>314</v>
      </c>
      <c r="D71" s="67" t="s">
        <v>315</v>
      </c>
      <c r="E71" s="68">
        <v>44434</v>
      </c>
      <c r="F71" s="185" t="s">
        <v>466</v>
      </c>
      <c r="G71" s="67" t="s">
        <v>472</v>
      </c>
      <c r="H71" s="69">
        <v>1</v>
      </c>
      <c r="I71" s="69">
        <v>0</v>
      </c>
      <c r="J71" s="69">
        <v>280</v>
      </c>
      <c r="K71" s="69">
        <v>460</v>
      </c>
      <c r="L71" s="69">
        <v>459</v>
      </c>
      <c r="M71" s="69">
        <v>1</v>
      </c>
      <c r="N71" s="69">
        <v>0</v>
      </c>
      <c r="O71" s="69">
        <v>0</v>
      </c>
      <c r="P71" s="69">
        <v>180</v>
      </c>
      <c r="Q71" s="80">
        <v>0</v>
      </c>
      <c r="R71" s="80">
        <v>757063</v>
      </c>
      <c r="S71" s="80">
        <v>47154</v>
      </c>
      <c r="T71" s="80">
        <v>709909</v>
      </c>
      <c r="U71" s="80">
        <v>757063</v>
      </c>
      <c r="V71" s="80">
        <v>654819</v>
      </c>
      <c r="W71" s="80">
        <v>0</v>
      </c>
      <c r="X71" s="80">
        <v>0</v>
      </c>
      <c r="Y71" s="80">
        <v>0</v>
      </c>
      <c r="Z71" s="80">
        <v>654819</v>
      </c>
      <c r="AA71" s="80">
        <v>654819</v>
      </c>
      <c r="AB71" s="80">
        <v>0</v>
      </c>
      <c r="AC71" s="69">
        <v>0</v>
      </c>
      <c r="AD71" s="69">
        <v>101</v>
      </c>
      <c r="AE71" s="69">
        <v>0</v>
      </c>
      <c r="AF71" s="80">
        <v>0</v>
      </c>
      <c r="AG71" s="80">
        <v>0</v>
      </c>
      <c r="AH71" s="69">
        <v>0</v>
      </c>
      <c r="AI71" s="69">
        <v>0</v>
      </c>
      <c r="AJ71" s="80">
        <v>0</v>
      </c>
      <c r="AK71" s="80">
        <v>0</v>
      </c>
      <c r="AL71" s="69">
        <v>0</v>
      </c>
      <c r="AM71" s="69">
        <v>0</v>
      </c>
      <c r="AN71" s="80">
        <v>0</v>
      </c>
      <c r="AO71" s="80">
        <v>0</v>
      </c>
      <c r="AP71" s="69">
        <v>0</v>
      </c>
      <c r="AQ71" s="69">
        <v>0</v>
      </c>
      <c r="AR71" s="80">
        <v>0</v>
      </c>
      <c r="AS71" s="80">
        <v>0</v>
      </c>
      <c r="AT71" s="69">
        <v>0</v>
      </c>
      <c r="AU71" s="69">
        <v>0</v>
      </c>
      <c r="AV71" s="80">
        <v>0</v>
      </c>
      <c r="AW71" s="80">
        <v>0</v>
      </c>
      <c r="AX71" s="69">
        <v>0</v>
      </c>
      <c r="AY71" s="69">
        <v>0</v>
      </c>
      <c r="AZ71" s="80">
        <v>0</v>
      </c>
      <c r="BA71" s="80">
        <v>0</v>
      </c>
      <c r="BB71" s="69">
        <v>0</v>
      </c>
      <c r="BC71" s="69">
        <v>55</v>
      </c>
      <c r="BD71" s="80">
        <v>0</v>
      </c>
      <c r="BE71" s="80">
        <v>0</v>
      </c>
      <c r="BF71" s="69">
        <v>0</v>
      </c>
      <c r="BG71" s="69">
        <v>0</v>
      </c>
      <c r="BH71" s="80">
        <v>0</v>
      </c>
      <c r="BI71" s="80">
        <v>0</v>
      </c>
      <c r="BJ71" s="69">
        <v>0</v>
      </c>
      <c r="BK71" s="69">
        <v>0</v>
      </c>
      <c r="BL71" s="80">
        <v>0</v>
      </c>
      <c r="BM71" s="80">
        <v>0</v>
      </c>
      <c r="BN71" s="69">
        <v>0</v>
      </c>
      <c r="BO71" s="69">
        <v>0</v>
      </c>
      <c r="BP71" s="80">
        <v>0</v>
      </c>
      <c r="BQ71" s="80">
        <v>0</v>
      </c>
      <c r="BR71" s="69">
        <v>0</v>
      </c>
      <c r="BS71" s="69">
        <v>0</v>
      </c>
      <c r="BT71" s="80">
        <v>0</v>
      </c>
      <c r="BU71" s="80">
        <v>0</v>
      </c>
      <c r="BV71" s="69">
        <v>0</v>
      </c>
      <c r="BW71" s="69">
        <v>0</v>
      </c>
      <c r="BX71" s="80">
        <v>0</v>
      </c>
      <c r="BY71" s="80">
        <v>0</v>
      </c>
      <c r="BZ71" s="69">
        <v>0</v>
      </c>
      <c r="CA71" s="69">
        <v>55</v>
      </c>
      <c r="CB71" s="80">
        <v>0</v>
      </c>
      <c r="CC71" s="80">
        <v>0</v>
      </c>
      <c r="CD71" s="69">
        <v>0</v>
      </c>
      <c r="CE71" s="69" t="s">
        <v>436</v>
      </c>
      <c r="CF71" s="69" t="s">
        <v>437</v>
      </c>
      <c r="CG71" s="69" t="s">
        <v>318</v>
      </c>
      <c r="CH71" s="69" t="s">
        <v>318</v>
      </c>
      <c r="CI71" s="69" t="s">
        <v>318</v>
      </c>
      <c r="CJ71" s="68" t="s">
        <v>318</v>
      </c>
      <c r="CK71" s="68">
        <v>45121</v>
      </c>
      <c r="CL71" s="185" t="s">
        <v>466</v>
      </c>
      <c r="CM71" s="67" t="s">
        <v>467</v>
      </c>
      <c r="CN71" s="67" t="s">
        <v>168</v>
      </c>
      <c r="CO71" s="68">
        <v>45022</v>
      </c>
      <c r="CP71" s="185" t="s">
        <v>464</v>
      </c>
      <c r="CQ71" s="67" t="s">
        <v>468</v>
      </c>
      <c r="CR71" s="67" t="s">
        <v>501</v>
      </c>
      <c r="CS71" s="69">
        <v>1042435.8</v>
      </c>
      <c r="CT71" s="69"/>
      <c r="CU71" s="69"/>
      <c r="CV71" s="69">
        <v>0</v>
      </c>
      <c r="CW71" s="69">
        <v>24</v>
      </c>
      <c r="CX71" s="69">
        <v>0</v>
      </c>
      <c r="CY71" s="69">
        <v>0</v>
      </c>
      <c r="CZ71" s="69">
        <v>0</v>
      </c>
      <c r="DA71" s="69">
        <v>0</v>
      </c>
      <c r="DG71" t="str">
        <f t="shared" si="6"/>
        <v>DO</v>
      </c>
    </row>
    <row r="72" spans="1:111">
      <c r="A72" t="str">
        <f t="shared" si="5"/>
        <v>07CO</v>
      </c>
      <c r="B72" s="67" t="s">
        <v>6</v>
      </c>
      <c r="C72" s="67" t="s">
        <v>261</v>
      </c>
      <c r="D72" s="67" t="s">
        <v>262</v>
      </c>
      <c r="E72" s="68">
        <v>43523</v>
      </c>
      <c r="F72" s="185" t="s">
        <v>470</v>
      </c>
      <c r="G72" s="67" t="s">
        <v>477</v>
      </c>
      <c r="H72" s="69">
        <v>3</v>
      </c>
      <c r="I72" s="69">
        <v>6</v>
      </c>
      <c r="J72" s="69">
        <v>445</v>
      </c>
      <c r="K72" s="69">
        <v>671</v>
      </c>
      <c r="L72" s="69">
        <v>685</v>
      </c>
      <c r="M72" s="69">
        <v>-14</v>
      </c>
      <c r="N72" s="69">
        <v>14</v>
      </c>
      <c r="O72" s="69">
        <v>0</v>
      </c>
      <c r="P72" s="69">
        <v>114</v>
      </c>
      <c r="Q72" s="80">
        <v>112</v>
      </c>
      <c r="R72" s="80">
        <v>9277781</v>
      </c>
      <c r="S72" s="80">
        <v>90000</v>
      </c>
      <c r="T72" s="80">
        <v>9187781</v>
      </c>
      <c r="U72" s="80">
        <v>9481539</v>
      </c>
      <c r="V72" s="80">
        <v>10184938</v>
      </c>
      <c r="W72" s="80">
        <v>0</v>
      </c>
      <c r="X72" s="80">
        <v>0</v>
      </c>
      <c r="Y72" s="80">
        <v>0</v>
      </c>
      <c r="Z72" s="80">
        <v>10184938</v>
      </c>
      <c r="AA72" s="80">
        <v>10081240</v>
      </c>
      <c r="AB72" s="80">
        <v>-98504</v>
      </c>
      <c r="AC72" s="69">
        <v>203759</v>
      </c>
      <c r="AD72" s="69">
        <v>58</v>
      </c>
      <c r="AE72" s="69">
        <v>0</v>
      </c>
      <c r="AF72" s="80">
        <v>21</v>
      </c>
      <c r="AG72" s="80">
        <v>283799</v>
      </c>
      <c r="AH72" s="69">
        <v>0</v>
      </c>
      <c r="AI72" s="69">
        <v>0</v>
      </c>
      <c r="AJ72" s="80">
        <v>0</v>
      </c>
      <c r="AK72" s="80">
        <v>16679</v>
      </c>
      <c r="AL72" s="69">
        <v>10786</v>
      </c>
      <c r="AM72" s="69">
        <v>0</v>
      </c>
      <c r="AN72" s="80">
        <v>0</v>
      </c>
      <c r="AO72" s="80">
        <v>0</v>
      </c>
      <c r="AP72" s="69">
        <v>0</v>
      </c>
      <c r="AQ72" s="69">
        <v>0</v>
      </c>
      <c r="AR72" s="80">
        <v>0</v>
      </c>
      <c r="AS72" s="80">
        <v>0</v>
      </c>
      <c r="AT72" s="69">
        <v>0</v>
      </c>
      <c r="AU72" s="69">
        <v>0</v>
      </c>
      <c r="AV72" s="80">
        <v>0</v>
      </c>
      <c r="AW72" s="80">
        <v>0</v>
      </c>
      <c r="AX72" s="69">
        <v>0</v>
      </c>
      <c r="AY72" s="69">
        <v>0</v>
      </c>
      <c r="AZ72" s="80">
        <v>91</v>
      </c>
      <c r="BA72" s="80">
        <v>-96529</v>
      </c>
      <c r="BB72" s="69">
        <v>0</v>
      </c>
      <c r="BC72" s="69">
        <v>0</v>
      </c>
      <c r="BD72" s="80">
        <v>0</v>
      </c>
      <c r="BE72" s="80">
        <v>12534</v>
      </c>
      <c r="BF72" s="69">
        <v>0</v>
      </c>
      <c r="BG72" s="69">
        <v>0</v>
      </c>
      <c r="BH72" s="80">
        <v>0</v>
      </c>
      <c r="BI72" s="80">
        <v>0</v>
      </c>
      <c r="BJ72" s="69">
        <v>0</v>
      </c>
      <c r="BK72" s="69">
        <v>0</v>
      </c>
      <c r="BL72" s="80">
        <v>0</v>
      </c>
      <c r="BM72" s="80">
        <v>0</v>
      </c>
      <c r="BN72" s="69">
        <v>0</v>
      </c>
      <c r="BO72" s="69">
        <v>0</v>
      </c>
      <c r="BP72" s="80">
        <v>0</v>
      </c>
      <c r="BQ72" s="80">
        <v>0</v>
      </c>
      <c r="BR72" s="69">
        <v>0</v>
      </c>
      <c r="BS72" s="69">
        <v>0</v>
      </c>
      <c r="BT72" s="80">
        <v>0</v>
      </c>
      <c r="BU72" s="80">
        <v>0</v>
      </c>
      <c r="BV72" s="69">
        <v>0</v>
      </c>
      <c r="BW72" s="69">
        <v>0</v>
      </c>
      <c r="BX72" s="80">
        <v>0</v>
      </c>
      <c r="BY72" s="80">
        <v>0</v>
      </c>
      <c r="BZ72" s="69">
        <v>0</v>
      </c>
      <c r="CA72" s="69">
        <v>0</v>
      </c>
      <c r="CB72" s="80">
        <v>112</v>
      </c>
      <c r="CC72" s="80">
        <v>216484</v>
      </c>
      <c r="CD72" s="69">
        <v>10786</v>
      </c>
      <c r="CE72" s="69" t="s">
        <v>447</v>
      </c>
      <c r="CF72" s="69" t="s">
        <v>448</v>
      </c>
      <c r="CG72" s="69" t="s">
        <v>318</v>
      </c>
      <c r="CH72" s="69" t="s">
        <v>318</v>
      </c>
      <c r="CI72" s="69" t="s">
        <v>318</v>
      </c>
      <c r="CJ72" s="68" t="s">
        <v>318</v>
      </c>
      <c r="CK72" s="68">
        <v>45166</v>
      </c>
      <c r="CL72" s="185" t="s">
        <v>466</v>
      </c>
      <c r="CM72" s="67" t="s">
        <v>467</v>
      </c>
      <c r="CN72" s="67" t="s">
        <v>168</v>
      </c>
      <c r="CO72" s="68">
        <v>44372</v>
      </c>
      <c r="CP72" s="185" t="s">
        <v>464</v>
      </c>
      <c r="CQ72" s="67" t="s">
        <v>469</v>
      </c>
      <c r="CR72" s="67" t="s">
        <v>502</v>
      </c>
      <c r="CS72" s="69">
        <v>9500000</v>
      </c>
      <c r="CT72" s="69" t="s">
        <v>402</v>
      </c>
      <c r="CU72" s="69" t="s">
        <v>403</v>
      </c>
      <c r="CV72" s="69">
        <v>0</v>
      </c>
      <c r="CW72" s="69">
        <v>56</v>
      </c>
      <c r="CX72" s="69">
        <v>0</v>
      </c>
      <c r="CY72" s="69">
        <v>0</v>
      </c>
      <c r="CZ72" s="69">
        <v>0</v>
      </c>
      <c r="DA72" s="69">
        <v>0</v>
      </c>
      <c r="DG72" t="str">
        <f t="shared" si="6"/>
        <v>CO</v>
      </c>
    </row>
    <row r="73" spans="1:111">
      <c r="A73" t="str">
        <f t="shared" si="5"/>
        <v>07CO</v>
      </c>
      <c r="B73" s="67" t="s">
        <v>6</v>
      </c>
      <c r="C73" s="67" t="s">
        <v>307</v>
      </c>
      <c r="D73" s="67" t="s">
        <v>308</v>
      </c>
      <c r="E73" s="68">
        <v>43950</v>
      </c>
      <c r="F73" s="185" t="s">
        <v>464</v>
      </c>
      <c r="G73" s="67" t="s">
        <v>465</v>
      </c>
      <c r="H73" s="69">
        <v>1</v>
      </c>
      <c r="I73" s="69">
        <v>1</v>
      </c>
      <c r="J73" s="69">
        <v>170</v>
      </c>
      <c r="K73" s="69">
        <v>178</v>
      </c>
      <c r="L73" s="69">
        <v>550</v>
      </c>
      <c r="M73" s="69">
        <v>-372</v>
      </c>
      <c r="N73" s="69">
        <v>372</v>
      </c>
      <c r="O73" s="69">
        <v>0</v>
      </c>
      <c r="P73" s="69">
        <v>8</v>
      </c>
      <c r="Q73" s="80">
        <v>0</v>
      </c>
      <c r="R73" s="80">
        <v>698558</v>
      </c>
      <c r="S73" s="80">
        <v>34000</v>
      </c>
      <c r="T73" s="80">
        <v>664558</v>
      </c>
      <c r="U73" s="80">
        <v>698558</v>
      </c>
      <c r="V73" s="80">
        <v>557380</v>
      </c>
      <c r="W73" s="80">
        <v>0</v>
      </c>
      <c r="X73" s="80">
        <v>0</v>
      </c>
      <c r="Y73" s="80">
        <v>0</v>
      </c>
      <c r="Z73" s="80">
        <v>557380</v>
      </c>
      <c r="AA73" s="80">
        <v>531562</v>
      </c>
      <c r="AB73" s="80">
        <v>-25818</v>
      </c>
      <c r="AC73" s="69">
        <v>0</v>
      </c>
      <c r="AD73" s="69">
        <v>1</v>
      </c>
      <c r="AE73" s="69">
        <v>0</v>
      </c>
      <c r="AF73" s="80">
        <v>0</v>
      </c>
      <c r="AG73" s="80">
        <v>0</v>
      </c>
      <c r="AH73" s="69">
        <v>0</v>
      </c>
      <c r="AI73" s="69">
        <v>0</v>
      </c>
      <c r="AJ73" s="80">
        <v>0</v>
      </c>
      <c r="AK73" s="80">
        <v>0</v>
      </c>
      <c r="AL73" s="69">
        <v>0</v>
      </c>
      <c r="AM73" s="69">
        <v>0</v>
      </c>
      <c r="AN73" s="80">
        <v>0</v>
      </c>
      <c r="AO73" s="80">
        <v>0</v>
      </c>
      <c r="AP73" s="69">
        <v>0</v>
      </c>
      <c r="AQ73" s="69">
        <v>0</v>
      </c>
      <c r="AR73" s="80">
        <v>0</v>
      </c>
      <c r="AS73" s="80">
        <v>0</v>
      </c>
      <c r="AT73" s="69">
        <v>0</v>
      </c>
      <c r="AU73" s="69">
        <v>0</v>
      </c>
      <c r="AV73" s="80">
        <v>0</v>
      </c>
      <c r="AW73" s="80">
        <v>0</v>
      </c>
      <c r="AX73" s="69">
        <v>0</v>
      </c>
      <c r="AY73" s="69">
        <v>0</v>
      </c>
      <c r="AZ73" s="80">
        <v>0</v>
      </c>
      <c r="BA73" s="80">
        <v>12642</v>
      </c>
      <c r="BB73" s="69">
        <v>0</v>
      </c>
      <c r="BC73" s="69">
        <v>0</v>
      </c>
      <c r="BD73" s="80">
        <v>0</v>
      </c>
      <c r="BE73" s="80">
        <v>0</v>
      </c>
      <c r="BF73" s="69">
        <v>0</v>
      </c>
      <c r="BG73" s="69">
        <v>0</v>
      </c>
      <c r="BH73" s="80">
        <v>0</v>
      </c>
      <c r="BI73" s="80">
        <v>0</v>
      </c>
      <c r="BJ73" s="69">
        <v>0</v>
      </c>
      <c r="BK73" s="69">
        <v>0</v>
      </c>
      <c r="BL73" s="80">
        <v>0</v>
      </c>
      <c r="BM73" s="80">
        <v>0</v>
      </c>
      <c r="BN73" s="69">
        <v>0</v>
      </c>
      <c r="BO73" s="69">
        <v>0</v>
      </c>
      <c r="BP73" s="80">
        <v>0</v>
      </c>
      <c r="BQ73" s="80">
        <v>0</v>
      </c>
      <c r="BR73" s="69">
        <v>0</v>
      </c>
      <c r="BS73" s="69">
        <v>0</v>
      </c>
      <c r="BT73" s="80">
        <v>0</v>
      </c>
      <c r="BU73" s="80">
        <v>0</v>
      </c>
      <c r="BV73" s="69">
        <v>0</v>
      </c>
      <c r="BW73" s="69">
        <v>0</v>
      </c>
      <c r="BX73" s="80">
        <v>0</v>
      </c>
      <c r="BY73" s="80">
        <v>0</v>
      </c>
      <c r="BZ73" s="69">
        <v>0</v>
      </c>
      <c r="CA73" s="69">
        <v>0</v>
      </c>
      <c r="CB73" s="80">
        <v>0</v>
      </c>
      <c r="CC73" s="80">
        <v>12642</v>
      </c>
      <c r="CD73" s="69">
        <v>0</v>
      </c>
      <c r="CE73" s="69" t="s">
        <v>334</v>
      </c>
      <c r="CF73" s="69" t="s">
        <v>335</v>
      </c>
      <c r="CG73" s="69" t="s">
        <v>318</v>
      </c>
      <c r="CH73" s="69" t="s">
        <v>318</v>
      </c>
      <c r="CI73" s="69" t="s">
        <v>318</v>
      </c>
      <c r="CJ73" s="68" t="s">
        <v>318</v>
      </c>
      <c r="CK73" s="68">
        <v>45138</v>
      </c>
      <c r="CL73" s="185" t="s">
        <v>466</v>
      </c>
      <c r="CM73" s="67" t="s">
        <v>467</v>
      </c>
      <c r="CN73" s="67" t="s">
        <v>168</v>
      </c>
      <c r="CO73" s="68">
        <v>44749</v>
      </c>
      <c r="CP73" s="185" t="s">
        <v>466</v>
      </c>
      <c r="CQ73" s="67" t="s">
        <v>468</v>
      </c>
      <c r="CR73" s="67" t="s">
        <v>503</v>
      </c>
      <c r="CS73" s="69">
        <v>691075.3</v>
      </c>
      <c r="CT73" s="69"/>
      <c r="CU73" s="69"/>
      <c r="CV73" s="69">
        <v>0</v>
      </c>
      <c r="CW73" s="69">
        <v>7</v>
      </c>
      <c r="CX73" s="69">
        <v>0</v>
      </c>
      <c r="CY73" s="69">
        <v>0</v>
      </c>
      <c r="CZ73" s="69">
        <v>0</v>
      </c>
      <c r="DA73" s="69">
        <v>0</v>
      </c>
      <c r="DG73" t="str">
        <f t="shared" si="6"/>
        <v>CO</v>
      </c>
    </row>
    <row r="74" spans="1:111">
      <c r="A74" t="str">
        <f t="shared" si="5"/>
        <v>07CO</v>
      </c>
      <c r="B74" s="67" t="s">
        <v>6</v>
      </c>
      <c r="C74" s="67" t="s">
        <v>263</v>
      </c>
      <c r="D74" s="67" t="s">
        <v>264</v>
      </c>
      <c r="E74" s="68">
        <v>44223</v>
      </c>
      <c r="F74" s="185" t="s">
        <v>470</v>
      </c>
      <c r="G74" s="67" t="s">
        <v>469</v>
      </c>
      <c r="H74" s="69">
        <v>1</v>
      </c>
      <c r="I74" s="69">
        <v>3</v>
      </c>
      <c r="J74" s="69">
        <v>498</v>
      </c>
      <c r="K74" s="69">
        <v>556</v>
      </c>
      <c r="L74" s="69">
        <v>514</v>
      </c>
      <c r="M74" s="69">
        <v>42</v>
      </c>
      <c r="N74" s="69">
        <v>0</v>
      </c>
      <c r="O74" s="69">
        <v>0</v>
      </c>
      <c r="P74" s="69">
        <v>77</v>
      </c>
      <c r="Q74" s="80">
        <v>-19</v>
      </c>
      <c r="R74" s="80">
        <v>9161461</v>
      </c>
      <c r="S74" s="80">
        <v>85000</v>
      </c>
      <c r="T74" s="80">
        <v>9076461</v>
      </c>
      <c r="U74" s="80">
        <v>9416662</v>
      </c>
      <c r="V74" s="80">
        <v>9386983</v>
      </c>
      <c r="W74" s="80">
        <v>0</v>
      </c>
      <c r="X74" s="80">
        <v>0</v>
      </c>
      <c r="Y74" s="80">
        <v>0</v>
      </c>
      <c r="Z74" s="80">
        <v>9386983</v>
      </c>
      <c r="AA74" s="80">
        <v>9736387</v>
      </c>
      <c r="AB74" s="80">
        <v>388067</v>
      </c>
      <c r="AC74" s="69">
        <v>255200</v>
      </c>
      <c r="AD74" s="69">
        <v>53</v>
      </c>
      <c r="AE74" s="69">
        <v>0</v>
      </c>
      <c r="AF74" s="80">
        <v>0</v>
      </c>
      <c r="AG74" s="80">
        <v>337633</v>
      </c>
      <c r="AH74" s="69">
        <v>0</v>
      </c>
      <c r="AI74" s="69">
        <v>0</v>
      </c>
      <c r="AJ74" s="80">
        <v>0</v>
      </c>
      <c r="AK74" s="80">
        <v>90042</v>
      </c>
      <c r="AL74" s="69">
        <v>0</v>
      </c>
      <c r="AM74" s="69">
        <v>0</v>
      </c>
      <c r="AN74" s="80">
        <v>0</v>
      </c>
      <c r="AO74" s="80">
        <v>0</v>
      </c>
      <c r="AP74" s="69">
        <v>0</v>
      </c>
      <c r="AQ74" s="69">
        <v>0</v>
      </c>
      <c r="AR74" s="80">
        <v>0</v>
      </c>
      <c r="AS74" s="80">
        <v>0</v>
      </c>
      <c r="AT74" s="69">
        <v>0</v>
      </c>
      <c r="AU74" s="69">
        <v>0</v>
      </c>
      <c r="AV74" s="80">
        <v>0</v>
      </c>
      <c r="AW74" s="80">
        <v>0</v>
      </c>
      <c r="AX74" s="69">
        <v>0</v>
      </c>
      <c r="AY74" s="69">
        <v>0</v>
      </c>
      <c r="AZ74" s="80">
        <v>0</v>
      </c>
      <c r="BA74" s="80">
        <v>0</v>
      </c>
      <c r="BB74" s="69">
        <v>0</v>
      </c>
      <c r="BC74" s="69">
        <v>0</v>
      </c>
      <c r="BD74" s="80">
        <v>0</v>
      </c>
      <c r="BE74" s="80">
        <v>2119</v>
      </c>
      <c r="BF74" s="69">
        <v>0</v>
      </c>
      <c r="BG74" s="69">
        <v>0</v>
      </c>
      <c r="BH74" s="80">
        <v>0</v>
      </c>
      <c r="BI74" s="80">
        <v>0</v>
      </c>
      <c r="BJ74" s="69">
        <v>0</v>
      </c>
      <c r="BK74" s="69">
        <v>0</v>
      </c>
      <c r="BL74" s="80">
        <v>0</v>
      </c>
      <c r="BM74" s="80">
        <v>0</v>
      </c>
      <c r="BN74" s="69">
        <v>0</v>
      </c>
      <c r="BO74" s="69">
        <v>0</v>
      </c>
      <c r="BP74" s="80">
        <v>0</v>
      </c>
      <c r="BQ74" s="80">
        <v>0</v>
      </c>
      <c r="BR74" s="69">
        <v>0</v>
      </c>
      <c r="BS74" s="69">
        <v>0</v>
      </c>
      <c r="BT74" s="80">
        <v>0</v>
      </c>
      <c r="BU74" s="80">
        <v>0</v>
      </c>
      <c r="BV74" s="69">
        <v>0</v>
      </c>
      <c r="BW74" s="69">
        <v>0</v>
      </c>
      <c r="BX74" s="80">
        <v>0</v>
      </c>
      <c r="BY74" s="80">
        <v>0</v>
      </c>
      <c r="BZ74" s="69">
        <v>0</v>
      </c>
      <c r="CA74" s="69">
        <v>0</v>
      </c>
      <c r="CB74" s="80">
        <v>-19</v>
      </c>
      <c r="CC74" s="80">
        <v>324328</v>
      </c>
      <c r="CD74" s="69">
        <v>0</v>
      </c>
      <c r="CE74" s="69" t="s">
        <v>348</v>
      </c>
      <c r="CF74" s="69" t="s">
        <v>349</v>
      </c>
      <c r="CG74" s="69" t="s">
        <v>318</v>
      </c>
      <c r="CH74" s="69" t="s">
        <v>318</v>
      </c>
      <c r="CI74" s="69" t="s">
        <v>318</v>
      </c>
      <c r="CJ74" s="68" t="s">
        <v>318</v>
      </c>
      <c r="CK74" s="68">
        <v>45120</v>
      </c>
      <c r="CL74" s="185" t="s">
        <v>466</v>
      </c>
      <c r="CM74" s="67" t="s">
        <v>467</v>
      </c>
      <c r="CN74" s="67" t="s">
        <v>168</v>
      </c>
      <c r="CO74" s="68">
        <v>44897</v>
      </c>
      <c r="CP74" s="185" t="s">
        <v>471</v>
      </c>
      <c r="CQ74" s="67" t="s">
        <v>468</v>
      </c>
      <c r="CR74" s="67" t="s">
        <v>504</v>
      </c>
      <c r="CS74" s="69">
        <v>9040000</v>
      </c>
      <c r="CT74" s="69"/>
      <c r="CU74" s="69"/>
      <c r="CV74" s="69">
        <v>0</v>
      </c>
      <c r="CW74" s="69">
        <v>24</v>
      </c>
      <c r="CX74" s="69">
        <v>0</v>
      </c>
      <c r="CY74" s="69">
        <v>-19</v>
      </c>
      <c r="CZ74" s="69">
        <v>-105466</v>
      </c>
      <c r="DA74" s="69">
        <v>0</v>
      </c>
      <c r="DG74" t="str">
        <f t="shared" si="6"/>
        <v>CO</v>
      </c>
    </row>
    <row r="75" spans="1:111">
      <c r="A75" t="str">
        <f t="shared" si="5"/>
        <v>07CO</v>
      </c>
      <c r="B75" s="67" t="s">
        <v>6</v>
      </c>
      <c r="C75" s="67" t="s">
        <v>449</v>
      </c>
      <c r="D75" s="67" t="s">
        <v>505</v>
      </c>
      <c r="E75" s="68">
        <v>44706</v>
      </c>
      <c r="F75" s="185" t="s">
        <v>464</v>
      </c>
      <c r="G75" s="67" t="s">
        <v>472</v>
      </c>
      <c r="H75" s="69">
        <v>1</v>
      </c>
      <c r="I75" s="69">
        <v>0</v>
      </c>
      <c r="J75" s="69">
        <v>120</v>
      </c>
      <c r="K75" s="69">
        <v>127</v>
      </c>
      <c r="L75" s="69">
        <v>127</v>
      </c>
      <c r="M75" s="69">
        <v>0</v>
      </c>
      <c r="N75" s="69">
        <v>0</v>
      </c>
      <c r="O75" s="69">
        <v>0</v>
      </c>
      <c r="P75" s="69">
        <v>7</v>
      </c>
      <c r="Q75" s="80">
        <v>0</v>
      </c>
      <c r="R75" s="80">
        <v>1340863</v>
      </c>
      <c r="S75" s="80">
        <v>50000</v>
      </c>
      <c r="T75" s="80">
        <v>1290863</v>
      </c>
      <c r="U75" s="80">
        <v>1340863</v>
      </c>
      <c r="V75" s="80">
        <v>1268582</v>
      </c>
      <c r="W75" s="80">
        <v>0</v>
      </c>
      <c r="X75" s="80">
        <v>0</v>
      </c>
      <c r="Y75" s="80">
        <v>0</v>
      </c>
      <c r="Z75" s="80">
        <v>1268582</v>
      </c>
      <c r="AA75" s="80">
        <v>1256582</v>
      </c>
      <c r="AB75" s="80">
        <v>-12000</v>
      </c>
      <c r="AC75" s="69">
        <v>0</v>
      </c>
      <c r="AD75" s="69">
        <v>6</v>
      </c>
      <c r="AE75" s="69">
        <v>0</v>
      </c>
      <c r="AF75" s="80">
        <v>0</v>
      </c>
      <c r="AG75" s="80">
        <v>0</v>
      </c>
      <c r="AH75" s="69">
        <v>0</v>
      </c>
      <c r="AI75" s="69">
        <v>0</v>
      </c>
      <c r="AJ75" s="80">
        <v>0</v>
      </c>
      <c r="AK75" s="80">
        <v>0</v>
      </c>
      <c r="AL75" s="69">
        <v>0</v>
      </c>
      <c r="AM75" s="69">
        <v>0</v>
      </c>
      <c r="AN75" s="80">
        <v>0</v>
      </c>
      <c r="AO75" s="80">
        <v>0</v>
      </c>
      <c r="AP75" s="69">
        <v>0</v>
      </c>
      <c r="AQ75" s="69">
        <v>0</v>
      </c>
      <c r="AR75" s="80">
        <v>0</v>
      </c>
      <c r="AS75" s="80">
        <v>0</v>
      </c>
      <c r="AT75" s="69">
        <v>0</v>
      </c>
      <c r="AU75" s="69">
        <v>0</v>
      </c>
      <c r="AV75" s="80">
        <v>0</v>
      </c>
      <c r="AW75" s="80">
        <v>0</v>
      </c>
      <c r="AX75" s="69">
        <v>0</v>
      </c>
      <c r="AY75" s="69">
        <v>0</v>
      </c>
      <c r="AZ75" s="80">
        <v>0</v>
      </c>
      <c r="BA75" s="80">
        <v>0</v>
      </c>
      <c r="BB75" s="69">
        <v>0</v>
      </c>
      <c r="BC75" s="69">
        <v>0</v>
      </c>
      <c r="BD75" s="80">
        <v>0</v>
      </c>
      <c r="BE75" s="80">
        <v>0</v>
      </c>
      <c r="BF75" s="69">
        <v>0</v>
      </c>
      <c r="BG75" s="69">
        <v>0</v>
      </c>
      <c r="BH75" s="80">
        <v>0</v>
      </c>
      <c r="BI75" s="80">
        <v>0</v>
      </c>
      <c r="BJ75" s="69">
        <v>0</v>
      </c>
      <c r="BK75" s="69">
        <v>0</v>
      </c>
      <c r="BL75" s="80">
        <v>0</v>
      </c>
      <c r="BM75" s="80">
        <v>0</v>
      </c>
      <c r="BN75" s="69">
        <v>0</v>
      </c>
      <c r="BO75" s="69">
        <v>0</v>
      </c>
      <c r="BP75" s="80">
        <v>0</v>
      </c>
      <c r="BQ75" s="80">
        <v>0</v>
      </c>
      <c r="BR75" s="69">
        <v>0</v>
      </c>
      <c r="BS75" s="69">
        <v>0</v>
      </c>
      <c r="BT75" s="80">
        <v>0</v>
      </c>
      <c r="BU75" s="80">
        <v>0</v>
      </c>
      <c r="BV75" s="69">
        <v>0</v>
      </c>
      <c r="BW75" s="69">
        <v>0</v>
      </c>
      <c r="BX75" s="80">
        <v>0</v>
      </c>
      <c r="BY75" s="80">
        <v>0</v>
      </c>
      <c r="BZ75" s="69">
        <v>0</v>
      </c>
      <c r="CA75" s="69">
        <v>0</v>
      </c>
      <c r="CB75" s="80">
        <v>0</v>
      </c>
      <c r="CC75" s="80">
        <v>0</v>
      </c>
      <c r="CD75" s="69">
        <v>0</v>
      </c>
      <c r="CE75" s="69" t="s">
        <v>336</v>
      </c>
      <c r="CF75" s="69" t="s">
        <v>337</v>
      </c>
      <c r="CG75" s="69" t="s">
        <v>318</v>
      </c>
      <c r="CH75" s="69" t="s">
        <v>318</v>
      </c>
      <c r="CI75" s="69" t="s">
        <v>318</v>
      </c>
      <c r="CJ75" s="68" t="s">
        <v>318</v>
      </c>
      <c r="CK75" s="68">
        <v>45134</v>
      </c>
      <c r="CL75" s="185" t="s">
        <v>466</v>
      </c>
      <c r="CM75" s="67" t="s">
        <v>467</v>
      </c>
      <c r="CN75" s="67" t="s">
        <v>168</v>
      </c>
      <c r="CO75" s="68">
        <v>45068</v>
      </c>
      <c r="CP75" s="185" t="s">
        <v>464</v>
      </c>
      <c r="CQ75" s="67" t="s">
        <v>468</v>
      </c>
      <c r="CR75" s="67" t="s">
        <v>502</v>
      </c>
      <c r="CS75" s="69">
        <v>2027300</v>
      </c>
      <c r="CT75" s="69"/>
      <c r="CU75" s="69"/>
      <c r="CV75" s="69">
        <v>0</v>
      </c>
      <c r="CW75" s="69">
        <v>1</v>
      </c>
      <c r="CX75" s="69">
        <v>0</v>
      </c>
      <c r="CY75" s="69">
        <v>0</v>
      </c>
      <c r="CZ75" s="69">
        <v>0</v>
      </c>
      <c r="DA75" s="69">
        <v>0</v>
      </c>
      <c r="DG75" t="str">
        <f t="shared" si="6"/>
        <v>CO</v>
      </c>
    </row>
    <row r="76" spans="1:111">
      <c r="A76" t="str">
        <f t="shared" si="5"/>
        <v>07DO</v>
      </c>
      <c r="B76" s="67" t="s">
        <v>6</v>
      </c>
      <c r="C76" s="67" t="s">
        <v>257</v>
      </c>
      <c r="D76" s="67" t="s">
        <v>258</v>
      </c>
      <c r="E76" s="68">
        <v>44573</v>
      </c>
      <c r="F76" s="185" t="s">
        <v>470</v>
      </c>
      <c r="G76" s="67" t="s">
        <v>472</v>
      </c>
      <c r="H76" s="69">
        <v>1</v>
      </c>
      <c r="I76" s="69">
        <v>1</v>
      </c>
      <c r="J76" s="69">
        <v>120</v>
      </c>
      <c r="K76" s="69">
        <v>172</v>
      </c>
      <c r="L76" s="69">
        <v>172</v>
      </c>
      <c r="M76" s="69">
        <v>0</v>
      </c>
      <c r="N76" s="69">
        <v>0</v>
      </c>
      <c r="O76" s="69">
        <v>0</v>
      </c>
      <c r="P76" s="69">
        <v>52</v>
      </c>
      <c r="Q76" s="80">
        <v>0</v>
      </c>
      <c r="R76" s="80">
        <v>679686</v>
      </c>
      <c r="S76" s="80">
        <v>28000</v>
      </c>
      <c r="T76" s="80">
        <v>651686</v>
      </c>
      <c r="U76" s="80">
        <v>695950</v>
      </c>
      <c r="V76" s="80">
        <v>640611</v>
      </c>
      <c r="W76" s="80">
        <v>0</v>
      </c>
      <c r="X76" s="80">
        <v>0</v>
      </c>
      <c r="Y76" s="80">
        <v>0</v>
      </c>
      <c r="Z76" s="80">
        <v>640611</v>
      </c>
      <c r="AA76" s="80">
        <v>640611</v>
      </c>
      <c r="AB76" s="80">
        <v>0</v>
      </c>
      <c r="AC76" s="69">
        <v>16264</v>
      </c>
      <c r="AD76" s="69">
        <v>8</v>
      </c>
      <c r="AE76" s="69">
        <v>0</v>
      </c>
      <c r="AF76" s="80">
        <v>0</v>
      </c>
      <c r="AG76" s="80">
        <v>0</v>
      </c>
      <c r="AH76" s="69">
        <v>0</v>
      </c>
      <c r="AI76" s="69">
        <v>0</v>
      </c>
      <c r="AJ76" s="80">
        <v>0</v>
      </c>
      <c r="AK76" s="80">
        <v>16264</v>
      </c>
      <c r="AL76" s="69">
        <v>16264</v>
      </c>
      <c r="AM76" s="69">
        <v>0</v>
      </c>
      <c r="AN76" s="80">
        <v>0</v>
      </c>
      <c r="AO76" s="80">
        <v>0</v>
      </c>
      <c r="AP76" s="69">
        <v>0</v>
      </c>
      <c r="AQ76" s="69">
        <v>0</v>
      </c>
      <c r="AR76" s="80">
        <v>0</v>
      </c>
      <c r="AS76" s="80">
        <v>0</v>
      </c>
      <c r="AT76" s="69">
        <v>0</v>
      </c>
      <c r="AU76" s="69">
        <v>0</v>
      </c>
      <c r="AV76" s="80">
        <v>0</v>
      </c>
      <c r="AW76" s="80">
        <v>0</v>
      </c>
      <c r="AX76" s="69">
        <v>0</v>
      </c>
      <c r="AY76" s="69">
        <v>0</v>
      </c>
      <c r="AZ76" s="80">
        <v>0</v>
      </c>
      <c r="BA76" s="80">
        <v>0</v>
      </c>
      <c r="BB76" s="69">
        <v>0</v>
      </c>
      <c r="BC76" s="69">
        <v>0</v>
      </c>
      <c r="BD76" s="80">
        <v>0</v>
      </c>
      <c r="BE76" s="80">
        <v>0</v>
      </c>
      <c r="BF76" s="69">
        <v>0</v>
      </c>
      <c r="BG76" s="69">
        <v>0</v>
      </c>
      <c r="BH76" s="80">
        <v>0</v>
      </c>
      <c r="BI76" s="80">
        <v>0</v>
      </c>
      <c r="BJ76" s="69">
        <v>0</v>
      </c>
      <c r="BK76" s="69">
        <v>0</v>
      </c>
      <c r="BL76" s="80">
        <v>0</v>
      </c>
      <c r="BM76" s="80">
        <v>0</v>
      </c>
      <c r="BN76" s="69">
        <v>0</v>
      </c>
      <c r="BO76" s="69">
        <v>0</v>
      </c>
      <c r="BP76" s="80">
        <v>0</v>
      </c>
      <c r="BQ76" s="80">
        <v>0</v>
      </c>
      <c r="BR76" s="69">
        <v>0</v>
      </c>
      <c r="BS76" s="69">
        <v>0</v>
      </c>
      <c r="BT76" s="80">
        <v>0</v>
      </c>
      <c r="BU76" s="80">
        <v>0</v>
      </c>
      <c r="BV76" s="69">
        <v>0</v>
      </c>
      <c r="BW76" s="69">
        <v>0</v>
      </c>
      <c r="BX76" s="80">
        <v>0</v>
      </c>
      <c r="BY76" s="80">
        <v>0</v>
      </c>
      <c r="BZ76" s="69">
        <v>0</v>
      </c>
      <c r="CA76" s="69">
        <v>0</v>
      </c>
      <c r="CB76" s="80">
        <v>0</v>
      </c>
      <c r="CC76" s="80">
        <v>16264</v>
      </c>
      <c r="CD76" s="69">
        <v>16264</v>
      </c>
      <c r="CE76" s="69" t="s">
        <v>444</v>
      </c>
      <c r="CF76" s="69" t="s">
        <v>445</v>
      </c>
      <c r="CG76" s="69" t="s">
        <v>318</v>
      </c>
      <c r="CH76" s="69" t="s">
        <v>318</v>
      </c>
      <c r="CI76" s="69" t="s">
        <v>318</v>
      </c>
      <c r="CJ76" s="68" t="s">
        <v>318</v>
      </c>
      <c r="CK76" s="68">
        <v>45195</v>
      </c>
      <c r="CL76" s="185" t="s">
        <v>466</v>
      </c>
      <c r="CM76" s="67" t="s">
        <v>467</v>
      </c>
      <c r="CN76" s="67" t="s">
        <v>168</v>
      </c>
      <c r="CO76" s="68">
        <v>45036</v>
      </c>
      <c r="CP76" s="185" t="s">
        <v>464</v>
      </c>
      <c r="CQ76" s="67" t="s">
        <v>468</v>
      </c>
      <c r="CR76" s="67" t="s">
        <v>503</v>
      </c>
      <c r="CS76" s="69">
        <v>644500</v>
      </c>
      <c r="CT76" s="69"/>
      <c r="CU76" s="69"/>
      <c r="CV76" s="69">
        <v>0</v>
      </c>
      <c r="CW76" s="69">
        <v>23</v>
      </c>
      <c r="CX76" s="69">
        <v>0</v>
      </c>
      <c r="CY76" s="69">
        <v>0</v>
      </c>
      <c r="CZ76" s="69">
        <v>0</v>
      </c>
      <c r="DA76" s="69">
        <v>0</v>
      </c>
      <c r="DG76" t="str">
        <f t="shared" si="6"/>
        <v>DO</v>
      </c>
    </row>
    <row r="77" spans="1:111">
      <c r="A77" t="str">
        <f t="shared" si="5"/>
        <v>07DO</v>
      </c>
      <c r="B77" s="67" t="s">
        <v>6</v>
      </c>
      <c r="C77" s="67" t="s">
        <v>259</v>
      </c>
      <c r="D77" s="67" t="s">
        <v>260</v>
      </c>
      <c r="E77" s="68">
        <v>44538</v>
      </c>
      <c r="F77" s="185" t="s">
        <v>471</v>
      </c>
      <c r="G77" s="67" t="s">
        <v>472</v>
      </c>
      <c r="H77" s="69">
        <v>1</v>
      </c>
      <c r="I77" s="69">
        <v>3</v>
      </c>
      <c r="J77" s="69">
        <v>240</v>
      </c>
      <c r="K77" s="69">
        <v>317</v>
      </c>
      <c r="L77" s="69">
        <v>314</v>
      </c>
      <c r="M77" s="69">
        <v>3</v>
      </c>
      <c r="N77" s="69">
        <v>0</v>
      </c>
      <c r="O77" s="69">
        <v>0</v>
      </c>
      <c r="P77" s="69">
        <v>77</v>
      </c>
      <c r="Q77" s="80">
        <v>0</v>
      </c>
      <c r="R77" s="80">
        <v>6430299</v>
      </c>
      <c r="S77" s="80">
        <v>84000</v>
      </c>
      <c r="T77" s="80">
        <v>6346299</v>
      </c>
      <c r="U77" s="80">
        <v>6566839</v>
      </c>
      <c r="V77" s="80">
        <v>6774752</v>
      </c>
      <c r="W77" s="80">
        <v>0</v>
      </c>
      <c r="X77" s="80">
        <v>0</v>
      </c>
      <c r="Y77" s="80">
        <v>0</v>
      </c>
      <c r="Z77" s="80">
        <v>6774752</v>
      </c>
      <c r="AA77" s="80">
        <v>7323867</v>
      </c>
      <c r="AB77" s="80">
        <v>551655</v>
      </c>
      <c r="AC77" s="69">
        <v>136540</v>
      </c>
      <c r="AD77" s="69">
        <v>52</v>
      </c>
      <c r="AE77" s="69">
        <v>0</v>
      </c>
      <c r="AF77" s="80">
        <v>0</v>
      </c>
      <c r="AG77" s="80">
        <v>84000</v>
      </c>
      <c r="AH77" s="69">
        <v>0</v>
      </c>
      <c r="AI77" s="69">
        <v>0</v>
      </c>
      <c r="AJ77" s="80">
        <v>0</v>
      </c>
      <c r="AK77" s="80">
        <v>0</v>
      </c>
      <c r="AL77" s="69">
        <v>0</v>
      </c>
      <c r="AM77" s="69">
        <v>0</v>
      </c>
      <c r="AN77" s="80">
        <v>0</v>
      </c>
      <c r="AO77" s="80">
        <v>0</v>
      </c>
      <c r="AP77" s="69">
        <v>0</v>
      </c>
      <c r="AQ77" s="69">
        <v>0</v>
      </c>
      <c r="AR77" s="80">
        <v>0</v>
      </c>
      <c r="AS77" s="80">
        <v>0</v>
      </c>
      <c r="AT77" s="69">
        <v>0</v>
      </c>
      <c r="AU77" s="69">
        <v>0</v>
      </c>
      <c r="AV77" s="80">
        <v>0</v>
      </c>
      <c r="AW77" s="80">
        <v>0</v>
      </c>
      <c r="AX77" s="69">
        <v>0</v>
      </c>
      <c r="AY77" s="69">
        <v>0</v>
      </c>
      <c r="AZ77" s="80">
        <v>0</v>
      </c>
      <c r="BA77" s="80">
        <v>0</v>
      </c>
      <c r="BB77" s="69">
        <v>0</v>
      </c>
      <c r="BC77" s="69">
        <v>0</v>
      </c>
      <c r="BD77" s="80">
        <v>0</v>
      </c>
      <c r="BE77" s="80">
        <v>33706</v>
      </c>
      <c r="BF77" s="69">
        <v>33706</v>
      </c>
      <c r="BG77" s="69">
        <v>0</v>
      </c>
      <c r="BH77" s="80">
        <v>0</v>
      </c>
      <c r="BI77" s="80">
        <v>0</v>
      </c>
      <c r="BJ77" s="69">
        <v>0</v>
      </c>
      <c r="BK77" s="69">
        <v>0</v>
      </c>
      <c r="BL77" s="80">
        <v>0</v>
      </c>
      <c r="BM77" s="80">
        <v>0</v>
      </c>
      <c r="BN77" s="69">
        <v>0</v>
      </c>
      <c r="BO77" s="69">
        <v>0</v>
      </c>
      <c r="BP77" s="80">
        <v>0</v>
      </c>
      <c r="BQ77" s="80">
        <v>0</v>
      </c>
      <c r="BR77" s="69">
        <v>0</v>
      </c>
      <c r="BS77" s="69">
        <v>0</v>
      </c>
      <c r="BT77" s="80">
        <v>0</v>
      </c>
      <c r="BU77" s="80">
        <v>0</v>
      </c>
      <c r="BV77" s="69">
        <v>0</v>
      </c>
      <c r="BW77" s="69">
        <v>0</v>
      </c>
      <c r="BX77" s="80">
        <v>0</v>
      </c>
      <c r="BY77" s="80">
        <v>0</v>
      </c>
      <c r="BZ77" s="69">
        <v>0</v>
      </c>
      <c r="CA77" s="69">
        <v>0</v>
      </c>
      <c r="CB77" s="80">
        <v>0</v>
      </c>
      <c r="CC77" s="80">
        <v>117706</v>
      </c>
      <c r="CD77" s="69">
        <v>33706</v>
      </c>
      <c r="CE77" s="69" t="s">
        <v>316</v>
      </c>
      <c r="CF77" s="69" t="s">
        <v>317</v>
      </c>
      <c r="CG77" s="69" t="s">
        <v>318</v>
      </c>
      <c r="CH77" s="69" t="s">
        <v>318</v>
      </c>
      <c r="CI77" s="69" t="s">
        <v>318</v>
      </c>
      <c r="CJ77" s="68" t="s">
        <v>318</v>
      </c>
      <c r="CK77" s="68">
        <v>45135</v>
      </c>
      <c r="CL77" s="185" t="s">
        <v>466</v>
      </c>
      <c r="CM77" s="67" t="s">
        <v>467</v>
      </c>
      <c r="CN77" s="67" t="s">
        <v>168</v>
      </c>
      <c r="CO77" s="68">
        <v>44981</v>
      </c>
      <c r="CP77" s="185" t="s">
        <v>470</v>
      </c>
      <c r="CQ77" s="67" t="s">
        <v>468</v>
      </c>
      <c r="CR77" s="67" t="s">
        <v>502</v>
      </c>
      <c r="CS77" s="69">
        <v>8690700</v>
      </c>
      <c r="CT77" s="69"/>
      <c r="CU77" s="69"/>
      <c r="CV77" s="69">
        <v>0</v>
      </c>
      <c r="CW77" s="69">
        <v>25</v>
      </c>
      <c r="CX77" s="69">
        <v>0</v>
      </c>
      <c r="CY77" s="69">
        <v>0</v>
      </c>
      <c r="CZ77" s="69">
        <v>0</v>
      </c>
      <c r="DA77" s="69">
        <v>0</v>
      </c>
      <c r="DG77" t="str">
        <f t="shared" si="6"/>
        <v>DO</v>
      </c>
    </row>
    <row r="78" spans="1:111">
      <c r="A78" t="str">
        <f t="shared" si="5"/>
        <v>07DO</v>
      </c>
      <c r="B78" s="67" t="s">
        <v>6</v>
      </c>
      <c r="C78" s="67" t="s">
        <v>446</v>
      </c>
      <c r="D78" s="67" t="s">
        <v>506</v>
      </c>
      <c r="E78" s="68">
        <v>44601</v>
      </c>
      <c r="F78" s="185" t="s">
        <v>470</v>
      </c>
      <c r="G78" s="67" t="s">
        <v>472</v>
      </c>
      <c r="H78" s="69">
        <v>2</v>
      </c>
      <c r="I78" s="69">
        <v>0</v>
      </c>
      <c r="J78" s="69">
        <v>180</v>
      </c>
      <c r="K78" s="69">
        <v>220</v>
      </c>
      <c r="L78" s="69">
        <v>220</v>
      </c>
      <c r="M78" s="69">
        <v>0</v>
      </c>
      <c r="N78" s="69">
        <v>0</v>
      </c>
      <c r="O78" s="69">
        <v>0</v>
      </c>
      <c r="P78" s="69">
        <v>40</v>
      </c>
      <c r="Q78" s="80">
        <v>0</v>
      </c>
      <c r="R78" s="80">
        <v>3049631</v>
      </c>
      <c r="S78" s="80">
        <v>50000</v>
      </c>
      <c r="T78" s="80">
        <v>2999631</v>
      </c>
      <c r="U78" s="80">
        <v>3049631</v>
      </c>
      <c r="V78" s="80">
        <v>3013462</v>
      </c>
      <c r="W78" s="80">
        <v>0</v>
      </c>
      <c r="X78" s="80">
        <v>0</v>
      </c>
      <c r="Y78" s="80">
        <v>0</v>
      </c>
      <c r="Z78" s="80">
        <v>3013462</v>
      </c>
      <c r="AA78" s="80">
        <v>3013181</v>
      </c>
      <c r="AB78" s="80">
        <v>-281</v>
      </c>
      <c r="AC78" s="69">
        <v>0</v>
      </c>
      <c r="AD78" s="69">
        <v>21</v>
      </c>
      <c r="AE78" s="69">
        <v>0</v>
      </c>
      <c r="AF78" s="80">
        <v>0</v>
      </c>
      <c r="AG78" s="80">
        <v>0</v>
      </c>
      <c r="AH78" s="69">
        <v>0</v>
      </c>
      <c r="AI78" s="69">
        <v>0</v>
      </c>
      <c r="AJ78" s="80">
        <v>0</v>
      </c>
      <c r="AK78" s="80">
        <v>0</v>
      </c>
      <c r="AL78" s="69">
        <v>0</v>
      </c>
      <c r="AM78" s="69">
        <v>0</v>
      </c>
      <c r="AN78" s="80">
        <v>0</v>
      </c>
      <c r="AO78" s="80">
        <v>0</v>
      </c>
      <c r="AP78" s="69">
        <v>0</v>
      </c>
      <c r="AQ78" s="69">
        <v>0</v>
      </c>
      <c r="AR78" s="80">
        <v>0</v>
      </c>
      <c r="AS78" s="80">
        <v>0</v>
      </c>
      <c r="AT78" s="69">
        <v>0</v>
      </c>
      <c r="AU78" s="69">
        <v>0</v>
      </c>
      <c r="AV78" s="80">
        <v>0</v>
      </c>
      <c r="AW78" s="80">
        <v>0</v>
      </c>
      <c r="AX78" s="69">
        <v>0</v>
      </c>
      <c r="AY78" s="69">
        <v>0</v>
      </c>
      <c r="AZ78" s="80">
        <v>0</v>
      </c>
      <c r="BA78" s="80">
        <v>0</v>
      </c>
      <c r="BB78" s="69">
        <v>0</v>
      </c>
      <c r="BC78" s="69">
        <v>0</v>
      </c>
      <c r="BD78" s="80">
        <v>0</v>
      </c>
      <c r="BE78" s="80">
        <v>0</v>
      </c>
      <c r="BF78" s="69">
        <v>0</v>
      </c>
      <c r="BG78" s="69">
        <v>0</v>
      </c>
      <c r="BH78" s="80">
        <v>0</v>
      </c>
      <c r="BI78" s="80">
        <v>0</v>
      </c>
      <c r="BJ78" s="69">
        <v>0</v>
      </c>
      <c r="BK78" s="69">
        <v>0</v>
      </c>
      <c r="BL78" s="80">
        <v>0</v>
      </c>
      <c r="BM78" s="80">
        <v>0</v>
      </c>
      <c r="BN78" s="69">
        <v>0</v>
      </c>
      <c r="BO78" s="69">
        <v>0</v>
      </c>
      <c r="BP78" s="80">
        <v>0</v>
      </c>
      <c r="BQ78" s="80">
        <v>0</v>
      </c>
      <c r="BR78" s="69">
        <v>0</v>
      </c>
      <c r="BS78" s="69">
        <v>0</v>
      </c>
      <c r="BT78" s="80">
        <v>0</v>
      </c>
      <c r="BU78" s="80">
        <v>0</v>
      </c>
      <c r="BV78" s="69">
        <v>0</v>
      </c>
      <c r="BW78" s="69">
        <v>0</v>
      </c>
      <c r="BX78" s="80">
        <v>0</v>
      </c>
      <c r="BY78" s="80">
        <v>0</v>
      </c>
      <c r="BZ78" s="69">
        <v>0</v>
      </c>
      <c r="CA78" s="69">
        <v>0</v>
      </c>
      <c r="CB78" s="80">
        <v>0</v>
      </c>
      <c r="CC78" s="80">
        <v>0</v>
      </c>
      <c r="CD78" s="69">
        <v>0</v>
      </c>
      <c r="CE78" s="69" t="s">
        <v>336</v>
      </c>
      <c r="CF78" s="69" t="s">
        <v>337</v>
      </c>
      <c r="CG78" s="69" t="s">
        <v>318</v>
      </c>
      <c r="CH78" s="69" t="s">
        <v>318</v>
      </c>
      <c r="CI78" s="69" t="s">
        <v>318</v>
      </c>
      <c r="CJ78" s="68" t="s">
        <v>318</v>
      </c>
      <c r="CK78" s="68">
        <v>45127</v>
      </c>
      <c r="CL78" s="185" t="s">
        <v>466</v>
      </c>
      <c r="CM78" s="67" t="s">
        <v>467</v>
      </c>
      <c r="CN78" s="67" t="s">
        <v>168</v>
      </c>
      <c r="CO78" s="68">
        <v>45091</v>
      </c>
      <c r="CP78" s="185" t="s">
        <v>464</v>
      </c>
      <c r="CQ78" s="67" t="s">
        <v>468</v>
      </c>
      <c r="CR78" s="67" t="s">
        <v>504</v>
      </c>
      <c r="CS78" s="69">
        <v>2409700</v>
      </c>
      <c r="CT78" s="69"/>
      <c r="CU78" s="69"/>
      <c r="CV78" s="69">
        <v>0</v>
      </c>
      <c r="CW78" s="69">
        <v>19</v>
      </c>
      <c r="CX78" s="69">
        <v>0</v>
      </c>
      <c r="CY78" s="69">
        <v>0</v>
      </c>
      <c r="CZ78" s="69">
        <v>0</v>
      </c>
      <c r="DA78" s="69">
        <v>0</v>
      </c>
      <c r="DG78" t="str">
        <f t="shared" si="6"/>
        <v>DO</v>
      </c>
    </row>
    <row r="79" spans="1:111">
      <c r="A79" t="str">
        <f t="shared" si="5"/>
        <v>08DO</v>
      </c>
      <c r="B79" s="67" t="s">
        <v>7</v>
      </c>
      <c r="C79" s="67" t="s">
        <v>265</v>
      </c>
      <c r="D79" s="67" t="s">
        <v>266</v>
      </c>
      <c r="E79" s="68">
        <v>43266</v>
      </c>
      <c r="F79" s="185" t="s">
        <v>464</v>
      </c>
      <c r="G79" s="67" t="s">
        <v>475</v>
      </c>
      <c r="H79" s="69">
        <v>2</v>
      </c>
      <c r="I79" s="69">
        <v>27</v>
      </c>
      <c r="J79" s="69">
        <v>1430</v>
      </c>
      <c r="K79" s="69">
        <v>1594</v>
      </c>
      <c r="L79" s="69">
        <v>1265</v>
      </c>
      <c r="M79" s="69">
        <v>329</v>
      </c>
      <c r="N79" s="69">
        <v>0</v>
      </c>
      <c r="O79" s="69">
        <v>0</v>
      </c>
      <c r="P79" s="69">
        <v>164</v>
      </c>
      <c r="Q79" s="80">
        <v>0</v>
      </c>
      <c r="R79" s="80">
        <v>143269821</v>
      </c>
      <c r="S79" s="80">
        <v>150000</v>
      </c>
      <c r="T79" s="80">
        <v>143119821</v>
      </c>
      <c r="U79" s="80">
        <v>145759356</v>
      </c>
      <c r="V79" s="80">
        <v>145166429</v>
      </c>
      <c r="W79" s="80">
        <v>0</v>
      </c>
      <c r="X79" s="80">
        <v>0</v>
      </c>
      <c r="Y79" s="80">
        <v>0</v>
      </c>
      <c r="Z79" s="80">
        <v>145166429</v>
      </c>
      <c r="AA79" s="80">
        <v>144192875</v>
      </c>
      <c r="AB79" s="80">
        <v>-873129</v>
      </c>
      <c r="AC79" s="69">
        <v>2489535</v>
      </c>
      <c r="AD79" s="69">
        <v>81</v>
      </c>
      <c r="AE79" s="69">
        <v>0</v>
      </c>
      <c r="AF79" s="80">
        <v>0</v>
      </c>
      <c r="AG79" s="80">
        <v>398577</v>
      </c>
      <c r="AH79" s="69">
        <v>0</v>
      </c>
      <c r="AI79" s="69">
        <v>0</v>
      </c>
      <c r="AJ79" s="80">
        <v>0</v>
      </c>
      <c r="AK79" s="80">
        <v>1404790</v>
      </c>
      <c r="AL79" s="69">
        <v>0</v>
      </c>
      <c r="AM79" s="69">
        <v>0</v>
      </c>
      <c r="AN79" s="80">
        <v>0</v>
      </c>
      <c r="AO79" s="80">
        <v>13454</v>
      </c>
      <c r="AP79" s="69">
        <v>0</v>
      </c>
      <c r="AQ79" s="69">
        <v>0</v>
      </c>
      <c r="AR79" s="80">
        <v>0</v>
      </c>
      <c r="AS79" s="80">
        <v>0</v>
      </c>
      <c r="AT79" s="69">
        <v>0</v>
      </c>
      <c r="AU79" s="69">
        <v>0</v>
      </c>
      <c r="AV79" s="80">
        <v>0</v>
      </c>
      <c r="AW79" s="80">
        <v>0</v>
      </c>
      <c r="AX79" s="69">
        <v>0</v>
      </c>
      <c r="AY79" s="69">
        <v>0</v>
      </c>
      <c r="AZ79" s="80">
        <v>0</v>
      </c>
      <c r="BA79" s="80">
        <v>131931</v>
      </c>
      <c r="BB79" s="69">
        <v>0</v>
      </c>
      <c r="BC79" s="69">
        <v>0</v>
      </c>
      <c r="BD79" s="80">
        <v>0</v>
      </c>
      <c r="BE79" s="80">
        <v>551048</v>
      </c>
      <c r="BF79" s="69">
        <v>0</v>
      </c>
      <c r="BG79" s="69">
        <v>0</v>
      </c>
      <c r="BH79" s="80">
        <v>0</v>
      </c>
      <c r="BI79" s="80">
        <v>0</v>
      </c>
      <c r="BJ79" s="69">
        <v>0</v>
      </c>
      <c r="BK79" s="69">
        <v>0</v>
      </c>
      <c r="BL79" s="80">
        <v>0</v>
      </c>
      <c r="BM79" s="80">
        <v>0</v>
      </c>
      <c r="BN79" s="69">
        <v>0</v>
      </c>
      <c r="BO79" s="69">
        <v>0</v>
      </c>
      <c r="BP79" s="80">
        <v>0</v>
      </c>
      <c r="BQ79" s="80">
        <v>0</v>
      </c>
      <c r="BR79" s="69">
        <v>0</v>
      </c>
      <c r="BS79" s="69">
        <v>0</v>
      </c>
      <c r="BT79" s="80">
        <v>0</v>
      </c>
      <c r="BU79" s="80">
        <v>0</v>
      </c>
      <c r="BV79" s="69">
        <v>0</v>
      </c>
      <c r="BW79" s="69">
        <v>0</v>
      </c>
      <c r="BX79" s="80">
        <v>0</v>
      </c>
      <c r="BY79" s="80">
        <v>0</v>
      </c>
      <c r="BZ79" s="69">
        <v>0</v>
      </c>
      <c r="CA79" s="69">
        <v>0</v>
      </c>
      <c r="CB79" s="80">
        <v>0</v>
      </c>
      <c r="CC79" s="80">
        <v>2359317</v>
      </c>
      <c r="CD79" s="69">
        <v>0</v>
      </c>
      <c r="CE79" s="69" t="s">
        <v>377</v>
      </c>
      <c r="CF79" s="69" t="s">
        <v>378</v>
      </c>
      <c r="CG79" s="69" t="s">
        <v>318</v>
      </c>
      <c r="CH79" s="69" t="s">
        <v>318</v>
      </c>
      <c r="CI79" s="69" t="s">
        <v>318</v>
      </c>
      <c r="CJ79" s="68" t="s">
        <v>318</v>
      </c>
      <c r="CK79" s="68">
        <v>45112</v>
      </c>
      <c r="CL79" s="185" t="s">
        <v>466</v>
      </c>
      <c r="CM79" s="67" t="s">
        <v>467</v>
      </c>
      <c r="CN79" s="67" t="s">
        <v>168</v>
      </c>
      <c r="CO79" s="68">
        <v>44621</v>
      </c>
      <c r="CP79" s="185" t="s">
        <v>470</v>
      </c>
      <c r="CQ79" s="67" t="s">
        <v>472</v>
      </c>
      <c r="CR79" s="67" t="s">
        <v>507</v>
      </c>
      <c r="CS79" s="69">
        <v>156867749.97999999</v>
      </c>
      <c r="CT79" s="69" t="s">
        <v>442</v>
      </c>
      <c r="CU79" s="69" t="s">
        <v>443</v>
      </c>
      <c r="CV79" s="69">
        <v>0</v>
      </c>
      <c r="CW79" s="69">
        <v>83</v>
      </c>
      <c r="CX79" s="69">
        <v>0</v>
      </c>
      <c r="CY79" s="69">
        <v>0</v>
      </c>
      <c r="CZ79" s="69">
        <v>-140484</v>
      </c>
      <c r="DA79" s="69">
        <v>0</v>
      </c>
      <c r="DG79" t="str">
        <f t="shared" si="6"/>
        <v>DO</v>
      </c>
    </row>
    <row r="80" spans="1:111">
      <c r="A80" t="str">
        <f t="shared" si="5"/>
        <v>08DO</v>
      </c>
      <c r="B80" s="67" t="s">
        <v>7</v>
      </c>
      <c r="C80" s="67" t="s">
        <v>267</v>
      </c>
      <c r="D80" s="67" t="s">
        <v>268</v>
      </c>
      <c r="E80" s="68">
        <v>43599</v>
      </c>
      <c r="F80" s="185" t="s">
        <v>464</v>
      </c>
      <c r="G80" s="67" t="s">
        <v>477</v>
      </c>
      <c r="H80" s="69">
        <v>3</v>
      </c>
      <c r="I80" s="69">
        <v>5</v>
      </c>
      <c r="J80" s="69">
        <v>738</v>
      </c>
      <c r="K80" s="69">
        <v>1039</v>
      </c>
      <c r="L80" s="69">
        <v>1039</v>
      </c>
      <c r="M80" s="69">
        <v>0</v>
      </c>
      <c r="N80" s="69">
        <v>0</v>
      </c>
      <c r="O80" s="69">
        <v>0</v>
      </c>
      <c r="P80" s="69">
        <v>301</v>
      </c>
      <c r="Q80" s="80">
        <v>0</v>
      </c>
      <c r="R80" s="80">
        <v>31832323</v>
      </c>
      <c r="S80" s="80">
        <v>150000</v>
      </c>
      <c r="T80" s="80">
        <v>31682323</v>
      </c>
      <c r="U80" s="80">
        <v>32865375</v>
      </c>
      <c r="V80" s="80">
        <v>32938830</v>
      </c>
      <c r="W80" s="80">
        <v>0</v>
      </c>
      <c r="X80" s="80">
        <v>0</v>
      </c>
      <c r="Y80" s="80">
        <v>0</v>
      </c>
      <c r="Z80" s="80">
        <v>32938830</v>
      </c>
      <c r="AA80" s="80">
        <v>32271398</v>
      </c>
      <c r="AB80" s="80">
        <v>-667433</v>
      </c>
      <c r="AC80" s="69">
        <v>1033052</v>
      </c>
      <c r="AD80" s="69">
        <v>175</v>
      </c>
      <c r="AE80" s="69">
        <v>0</v>
      </c>
      <c r="AF80" s="80">
        <v>0</v>
      </c>
      <c r="AG80" s="80">
        <v>62194</v>
      </c>
      <c r="AH80" s="69">
        <v>0</v>
      </c>
      <c r="AI80" s="69">
        <v>0</v>
      </c>
      <c r="AJ80" s="80">
        <v>0</v>
      </c>
      <c r="AK80" s="80">
        <v>38182</v>
      </c>
      <c r="AL80" s="69">
        <v>0</v>
      </c>
      <c r="AM80" s="69">
        <v>0</v>
      </c>
      <c r="AN80" s="80">
        <v>0</v>
      </c>
      <c r="AO80" s="80">
        <v>0</v>
      </c>
      <c r="AP80" s="69">
        <v>0</v>
      </c>
      <c r="AQ80" s="69">
        <v>0</v>
      </c>
      <c r="AR80" s="80">
        <v>0</v>
      </c>
      <c r="AS80" s="80">
        <v>0</v>
      </c>
      <c r="AT80" s="69">
        <v>0</v>
      </c>
      <c r="AU80" s="69">
        <v>0</v>
      </c>
      <c r="AV80" s="80">
        <v>0</v>
      </c>
      <c r="AW80" s="80">
        <v>0</v>
      </c>
      <c r="AX80" s="69">
        <v>0</v>
      </c>
      <c r="AY80" s="69">
        <v>28</v>
      </c>
      <c r="AZ80" s="80">
        <v>0</v>
      </c>
      <c r="BA80" s="80">
        <v>960260</v>
      </c>
      <c r="BB80" s="69">
        <v>0</v>
      </c>
      <c r="BC80" s="69">
        <v>0</v>
      </c>
      <c r="BD80" s="80">
        <v>0</v>
      </c>
      <c r="BE80" s="80">
        <v>77444</v>
      </c>
      <c r="BF80" s="69">
        <v>0</v>
      </c>
      <c r="BG80" s="69">
        <v>0</v>
      </c>
      <c r="BH80" s="80">
        <v>0</v>
      </c>
      <c r="BI80" s="80">
        <v>0</v>
      </c>
      <c r="BJ80" s="69">
        <v>0</v>
      </c>
      <c r="BK80" s="69">
        <v>0</v>
      </c>
      <c r="BL80" s="80">
        <v>0</v>
      </c>
      <c r="BM80" s="80">
        <v>0</v>
      </c>
      <c r="BN80" s="69">
        <v>0</v>
      </c>
      <c r="BO80" s="69">
        <v>0</v>
      </c>
      <c r="BP80" s="80">
        <v>0</v>
      </c>
      <c r="BQ80" s="80">
        <v>0</v>
      </c>
      <c r="BR80" s="69">
        <v>0</v>
      </c>
      <c r="BS80" s="69">
        <v>0</v>
      </c>
      <c r="BT80" s="80">
        <v>0</v>
      </c>
      <c r="BU80" s="80">
        <v>0</v>
      </c>
      <c r="BV80" s="69">
        <v>0</v>
      </c>
      <c r="BW80" s="69">
        <v>0</v>
      </c>
      <c r="BX80" s="80">
        <v>0</v>
      </c>
      <c r="BY80" s="80">
        <v>0</v>
      </c>
      <c r="BZ80" s="69">
        <v>0</v>
      </c>
      <c r="CA80" s="69">
        <v>28</v>
      </c>
      <c r="CB80" s="80">
        <v>0</v>
      </c>
      <c r="CC80" s="80">
        <v>1138080</v>
      </c>
      <c r="CD80" s="69">
        <v>0</v>
      </c>
      <c r="CE80" s="69" t="s">
        <v>450</v>
      </c>
      <c r="CF80" s="69" t="s">
        <v>451</v>
      </c>
      <c r="CG80" s="69" t="s">
        <v>318</v>
      </c>
      <c r="CH80" s="69" t="s">
        <v>318</v>
      </c>
      <c r="CI80" s="69" t="s">
        <v>318</v>
      </c>
      <c r="CJ80" s="68" t="s">
        <v>318</v>
      </c>
      <c r="CK80" s="68">
        <v>45148</v>
      </c>
      <c r="CL80" s="185" t="s">
        <v>466</v>
      </c>
      <c r="CM80" s="67" t="s">
        <v>467</v>
      </c>
      <c r="CN80" s="67" t="s">
        <v>168</v>
      </c>
      <c r="CO80" s="68">
        <v>44790</v>
      </c>
      <c r="CP80" s="185" t="s">
        <v>466</v>
      </c>
      <c r="CQ80" s="67" t="s">
        <v>468</v>
      </c>
      <c r="CR80" s="67" t="s">
        <v>507</v>
      </c>
      <c r="CS80" s="69">
        <v>33799887.119999997</v>
      </c>
      <c r="CT80" s="69"/>
      <c r="CU80" s="69"/>
      <c r="CV80" s="69">
        <v>0</v>
      </c>
      <c r="CW80" s="69">
        <v>98</v>
      </c>
      <c r="CX80" s="69">
        <v>0</v>
      </c>
      <c r="CY80" s="69">
        <v>0</v>
      </c>
      <c r="CZ80" s="69">
        <v>0</v>
      </c>
      <c r="DA80" s="69">
        <v>0</v>
      </c>
      <c r="DG80" t="str">
        <f t="shared" si="6"/>
        <v>DO</v>
      </c>
    </row>
    <row r="81" spans="1:111">
      <c r="A81" t="str">
        <f t="shared" si="5"/>
        <v>08DO</v>
      </c>
      <c r="B81" s="67" t="s">
        <v>7</v>
      </c>
      <c r="C81" s="67" t="s">
        <v>269</v>
      </c>
      <c r="D81" s="67" t="s">
        <v>270</v>
      </c>
      <c r="E81" s="68">
        <v>43725</v>
      </c>
      <c r="F81" s="185" t="s">
        <v>466</v>
      </c>
      <c r="G81" s="67" t="s">
        <v>465</v>
      </c>
      <c r="H81" s="69">
        <v>1</v>
      </c>
      <c r="I81" s="69">
        <v>35</v>
      </c>
      <c r="J81" s="69">
        <v>939</v>
      </c>
      <c r="K81" s="69">
        <v>1012</v>
      </c>
      <c r="L81" s="69">
        <v>938</v>
      </c>
      <c r="M81" s="69">
        <v>74</v>
      </c>
      <c r="N81" s="69">
        <v>0</v>
      </c>
      <c r="O81" s="69">
        <v>0</v>
      </c>
      <c r="P81" s="69">
        <v>73</v>
      </c>
      <c r="Q81" s="80">
        <v>0</v>
      </c>
      <c r="R81" s="80">
        <v>139979406</v>
      </c>
      <c r="S81" s="80">
        <v>150000</v>
      </c>
      <c r="T81" s="80">
        <v>139829406</v>
      </c>
      <c r="U81" s="80">
        <v>145733672</v>
      </c>
      <c r="V81" s="80">
        <v>144403400</v>
      </c>
      <c r="W81" s="80">
        <v>0</v>
      </c>
      <c r="X81" s="80">
        <v>0</v>
      </c>
      <c r="Y81" s="80">
        <v>0</v>
      </c>
      <c r="Z81" s="80">
        <v>144403400</v>
      </c>
      <c r="AA81" s="80">
        <v>143485400</v>
      </c>
      <c r="AB81" s="80">
        <v>457116</v>
      </c>
      <c r="AC81" s="69">
        <v>5754265</v>
      </c>
      <c r="AD81" s="69">
        <v>38</v>
      </c>
      <c r="AE81" s="69">
        <v>0</v>
      </c>
      <c r="AF81" s="80">
        <v>0</v>
      </c>
      <c r="AG81" s="80">
        <v>48807</v>
      </c>
      <c r="AH81" s="69">
        <v>0</v>
      </c>
      <c r="AI81" s="69">
        <v>0</v>
      </c>
      <c r="AJ81" s="80">
        <v>0</v>
      </c>
      <c r="AK81" s="80">
        <v>4196617</v>
      </c>
      <c r="AL81" s="69">
        <v>0</v>
      </c>
      <c r="AM81" s="69">
        <v>0</v>
      </c>
      <c r="AN81" s="80">
        <v>0</v>
      </c>
      <c r="AO81" s="80">
        <v>0</v>
      </c>
      <c r="AP81" s="69">
        <v>0</v>
      </c>
      <c r="AQ81" s="69">
        <v>0</v>
      </c>
      <c r="AR81" s="80">
        <v>0</v>
      </c>
      <c r="AS81" s="80">
        <v>13842</v>
      </c>
      <c r="AT81" s="69">
        <v>0</v>
      </c>
      <c r="AU81" s="69">
        <v>0</v>
      </c>
      <c r="AV81" s="80">
        <v>0</v>
      </c>
      <c r="AW81" s="80">
        <v>0</v>
      </c>
      <c r="AX81" s="69">
        <v>0</v>
      </c>
      <c r="AY81" s="69">
        <v>0</v>
      </c>
      <c r="AZ81" s="80">
        <v>0</v>
      </c>
      <c r="BA81" s="80">
        <v>94312</v>
      </c>
      <c r="BB81" s="69">
        <v>0</v>
      </c>
      <c r="BC81" s="69">
        <v>0</v>
      </c>
      <c r="BD81" s="80">
        <v>0</v>
      </c>
      <c r="BE81" s="80">
        <v>564973</v>
      </c>
      <c r="BF81" s="69">
        <v>0</v>
      </c>
      <c r="BG81" s="69">
        <v>0</v>
      </c>
      <c r="BH81" s="80">
        <v>0</v>
      </c>
      <c r="BI81" s="80">
        <v>0</v>
      </c>
      <c r="BJ81" s="69">
        <v>0</v>
      </c>
      <c r="BK81" s="69">
        <v>0</v>
      </c>
      <c r="BL81" s="80">
        <v>0</v>
      </c>
      <c r="BM81" s="80">
        <v>0</v>
      </c>
      <c r="BN81" s="69">
        <v>0</v>
      </c>
      <c r="BO81" s="69">
        <v>0</v>
      </c>
      <c r="BP81" s="80">
        <v>0</v>
      </c>
      <c r="BQ81" s="80">
        <v>0</v>
      </c>
      <c r="BR81" s="69">
        <v>0</v>
      </c>
      <c r="BS81" s="69">
        <v>0</v>
      </c>
      <c r="BT81" s="80">
        <v>0</v>
      </c>
      <c r="BU81" s="80">
        <v>0</v>
      </c>
      <c r="BV81" s="69">
        <v>0</v>
      </c>
      <c r="BW81" s="69">
        <v>0</v>
      </c>
      <c r="BX81" s="80">
        <v>0</v>
      </c>
      <c r="BY81" s="80">
        <v>0</v>
      </c>
      <c r="BZ81" s="69">
        <v>0</v>
      </c>
      <c r="CA81" s="69">
        <v>0</v>
      </c>
      <c r="CB81" s="80">
        <v>0</v>
      </c>
      <c r="CC81" s="80">
        <v>4918551</v>
      </c>
      <c r="CD81" s="69">
        <v>0</v>
      </c>
      <c r="CE81" s="69" t="s">
        <v>452</v>
      </c>
      <c r="CF81" s="69" t="s">
        <v>453</v>
      </c>
      <c r="CG81" s="69" t="s">
        <v>318</v>
      </c>
      <c r="CH81" s="69" t="s">
        <v>318</v>
      </c>
      <c r="CI81" s="69" t="s">
        <v>318</v>
      </c>
      <c r="CJ81" s="68" t="s">
        <v>318</v>
      </c>
      <c r="CK81" s="68">
        <v>45112</v>
      </c>
      <c r="CL81" s="185" t="s">
        <v>466</v>
      </c>
      <c r="CM81" s="67" t="s">
        <v>467</v>
      </c>
      <c r="CN81" s="67" t="s">
        <v>168</v>
      </c>
      <c r="CO81" s="68">
        <v>44773</v>
      </c>
      <c r="CP81" s="185" t="s">
        <v>466</v>
      </c>
      <c r="CQ81" s="67" t="s">
        <v>468</v>
      </c>
      <c r="CR81" s="67" t="s">
        <v>507</v>
      </c>
      <c r="CS81" s="69">
        <v>118749145.78</v>
      </c>
      <c r="CT81" s="69" t="s">
        <v>402</v>
      </c>
      <c r="CU81" s="69" t="s">
        <v>403</v>
      </c>
      <c r="CV81" s="69">
        <v>0</v>
      </c>
      <c r="CW81" s="69">
        <v>35</v>
      </c>
      <c r="CX81" s="69">
        <v>0</v>
      </c>
      <c r="CY81" s="69">
        <v>0</v>
      </c>
      <c r="CZ81" s="69">
        <v>0</v>
      </c>
      <c r="DA81" s="69">
        <v>0</v>
      </c>
      <c r="DG81" t="str">
        <f t="shared" si="6"/>
        <v>DO</v>
      </c>
    </row>
    <row r="82" spans="1:111">
      <c r="A82" t="str">
        <f t="shared" si="5"/>
        <v>08DO</v>
      </c>
      <c r="B82" s="67" t="s">
        <v>7</v>
      </c>
      <c r="C82" s="67" t="s">
        <v>271</v>
      </c>
      <c r="D82" s="67" t="s">
        <v>272</v>
      </c>
      <c r="E82" s="68">
        <v>44074</v>
      </c>
      <c r="F82" s="185" t="s">
        <v>466</v>
      </c>
      <c r="G82" s="67" t="s">
        <v>469</v>
      </c>
      <c r="H82" s="69">
        <v>2</v>
      </c>
      <c r="I82" s="69">
        <v>7</v>
      </c>
      <c r="J82" s="69">
        <v>515</v>
      </c>
      <c r="K82" s="69">
        <v>718</v>
      </c>
      <c r="L82" s="69">
        <v>716</v>
      </c>
      <c r="M82" s="69">
        <v>2</v>
      </c>
      <c r="N82" s="69">
        <v>0</v>
      </c>
      <c r="O82" s="69">
        <v>0</v>
      </c>
      <c r="P82" s="69">
        <v>231</v>
      </c>
      <c r="Q82" s="80">
        <v>-28</v>
      </c>
      <c r="R82" s="80">
        <v>16707654</v>
      </c>
      <c r="S82" s="80">
        <v>150000</v>
      </c>
      <c r="T82" s="80">
        <v>16557654</v>
      </c>
      <c r="U82" s="80">
        <v>17277221</v>
      </c>
      <c r="V82" s="80">
        <v>16377036</v>
      </c>
      <c r="W82" s="80">
        <v>0</v>
      </c>
      <c r="X82" s="80">
        <v>0</v>
      </c>
      <c r="Y82" s="80">
        <v>0</v>
      </c>
      <c r="Z82" s="80">
        <v>16377036</v>
      </c>
      <c r="AA82" s="80">
        <v>16720673</v>
      </c>
      <c r="AB82" s="80">
        <v>485146</v>
      </c>
      <c r="AC82" s="69">
        <v>569567</v>
      </c>
      <c r="AD82" s="69">
        <v>175</v>
      </c>
      <c r="AE82" s="69">
        <v>0</v>
      </c>
      <c r="AF82" s="80">
        <v>0</v>
      </c>
      <c r="AG82" s="80">
        <v>18542</v>
      </c>
      <c r="AH82" s="69">
        <v>0</v>
      </c>
      <c r="AI82" s="69">
        <v>0</v>
      </c>
      <c r="AJ82" s="80">
        <v>0</v>
      </c>
      <c r="AK82" s="80">
        <v>58747</v>
      </c>
      <c r="AL82" s="69">
        <v>0</v>
      </c>
      <c r="AM82" s="69">
        <v>0</v>
      </c>
      <c r="AN82" s="80">
        <v>0</v>
      </c>
      <c r="AO82" s="80">
        <v>0</v>
      </c>
      <c r="AP82" s="69">
        <v>0</v>
      </c>
      <c r="AQ82" s="69">
        <v>0</v>
      </c>
      <c r="AR82" s="80">
        <v>0</v>
      </c>
      <c r="AS82" s="80">
        <v>0</v>
      </c>
      <c r="AT82" s="69">
        <v>0</v>
      </c>
      <c r="AU82" s="69">
        <v>0</v>
      </c>
      <c r="AV82" s="80">
        <v>0</v>
      </c>
      <c r="AW82" s="80">
        <v>0</v>
      </c>
      <c r="AX82" s="69">
        <v>0</v>
      </c>
      <c r="AY82" s="69">
        <v>0</v>
      </c>
      <c r="AZ82" s="80">
        <v>0</v>
      </c>
      <c r="BA82" s="80">
        <v>469864</v>
      </c>
      <c r="BB82" s="69">
        <v>0</v>
      </c>
      <c r="BC82" s="69">
        <v>0</v>
      </c>
      <c r="BD82" s="80">
        <v>0</v>
      </c>
      <c r="BE82" s="80">
        <v>80825</v>
      </c>
      <c r="BF82" s="69">
        <v>0</v>
      </c>
      <c r="BG82" s="69">
        <v>0</v>
      </c>
      <c r="BH82" s="80">
        <v>0</v>
      </c>
      <c r="BI82" s="80">
        <v>0</v>
      </c>
      <c r="BJ82" s="69">
        <v>0</v>
      </c>
      <c r="BK82" s="69">
        <v>0</v>
      </c>
      <c r="BL82" s="80">
        <v>0</v>
      </c>
      <c r="BM82" s="80">
        <v>38754</v>
      </c>
      <c r="BN82" s="69">
        <v>0</v>
      </c>
      <c r="BO82" s="69">
        <v>0</v>
      </c>
      <c r="BP82" s="80">
        <v>0</v>
      </c>
      <c r="BQ82" s="80">
        <v>0</v>
      </c>
      <c r="BR82" s="69">
        <v>0</v>
      </c>
      <c r="BS82" s="69">
        <v>0</v>
      </c>
      <c r="BT82" s="80">
        <v>0</v>
      </c>
      <c r="BU82" s="80">
        <v>0</v>
      </c>
      <c r="BV82" s="69">
        <v>0</v>
      </c>
      <c r="BW82" s="69">
        <v>0</v>
      </c>
      <c r="BX82" s="80">
        <v>0</v>
      </c>
      <c r="BY82" s="80">
        <v>0</v>
      </c>
      <c r="BZ82" s="69">
        <v>0</v>
      </c>
      <c r="CA82" s="69">
        <v>0</v>
      </c>
      <c r="CB82" s="80">
        <v>-28</v>
      </c>
      <c r="CC82" s="80">
        <v>616415</v>
      </c>
      <c r="CD82" s="69">
        <v>0</v>
      </c>
      <c r="CE82" s="69" t="s">
        <v>404</v>
      </c>
      <c r="CF82" s="69" t="s">
        <v>405</v>
      </c>
      <c r="CG82" s="69" t="s">
        <v>318</v>
      </c>
      <c r="CH82" s="69" t="s">
        <v>318</v>
      </c>
      <c r="CI82" s="69" t="s">
        <v>318</v>
      </c>
      <c r="CJ82" s="68" t="s">
        <v>318</v>
      </c>
      <c r="CK82" s="68">
        <v>45155</v>
      </c>
      <c r="CL82" s="185" t="s">
        <v>466</v>
      </c>
      <c r="CM82" s="67" t="s">
        <v>467</v>
      </c>
      <c r="CN82" s="67" t="s">
        <v>168</v>
      </c>
      <c r="CO82" s="68">
        <v>44915</v>
      </c>
      <c r="CP82" s="185" t="s">
        <v>471</v>
      </c>
      <c r="CQ82" s="67" t="s">
        <v>468</v>
      </c>
      <c r="CR82" s="67" t="s">
        <v>507</v>
      </c>
      <c r="CS82" s="69">
        <v>20328685.57</v>
      </c>
      <c r="CT82" s="69"/>
      <c r="CU82" s="69"/>
      <c r="CV82" s="69">
        <v>0</v>
      </c>
      <c r="CW82" s="69">
        <v>56</v>
      </c>
      <c r="CX82" s="69">
        <v>0</v>
      </c>
      <c r="CY82" s="69">
        <v>-28</v>
      </c>
      <c r="CZ82" s="69">
        <v>-50316</v>
      </c>
      <c r="DA82" s="69">
        <v>0</v>
      </c>
      <c r="DG82" t="str">
        <f t="shared" si="6"/>
        <v>DO</v>
      </c>
    </row>
    <row r="83" spans="1:111">
      <c r="A83" t="str">
        <f t="shared" si="5"/>
        <v>08DO</v>
      </c>
      <c r="B83" s="67" t="s">
        <v>7</v>
      </c>
      <c r="C83" s="67" t="s">
        <v>454</v>
      </c>
      <c r="D83" s="67" t="s">
        <v>508</v>
      </c>
      <c r="E83" s="68">
        <v>44600</v>
      </c>
      <c r="F83" s="185" t="s">
        <v>470</v>
      </c>
      <c r="G83" s="67" t="s">
        <v>472</v>
      </c>
      <c r="H83" s="69">
        <v>1</v>
      </c>
      <c r="I83" s="69">
        <v>0</v>
      </c>
      <c r="J83" s="69">
        <v>192</v>
      </c>
      <c r="K83" s="69">
        <v>242</v>
      </c>
      <c r="L83" s="69">
        <v>235</v>
      </c>
      <c r="M83" s="69">
        <v>7</v>
      </c>
      <c r="N83" s="69">
        <v>0</v>
      </c>
      <c r="O83" s="69">
        <v>0</v>
      </c>
      <c r="P83" s="69">
        <v>50</v>
      </c>
      <c r="Q83" s="80">
        <v>0</v>
      </c>
      <c r="R83" s="80">
        <v>5115331</v>
      </c>
      <c r="S83" s="80">
        <v>50000</v>
      </c>
      <c r="T83" s="80">
        <v>5065331</v>
      </c>
      <c r="U83" s="80">
        <v>5115331</v>
      </c>
      <c r="V83" s="80">
        <v>5070631</v>
      </c>
      <c r="W83" s="80">
        <v>0</v>
      </c>
      <c r="X83" s="80">
        <v>0</v>
      </c>
      <c r="Y83" s="80">
        <v>0</v>
      </c>
      <c r="Z83" s="80">
        <v>5070631</v>
      </c>
      <c r="AA83" s="80">
        <v>5070631</v>
      </c>
      <c r="AB83" s="80">
        <v>0</v>
      </c>
      <c r="AC83" s="69">
        <v>0</v>
      </c>
      <c r="AD83" s="69">
        <v>26</v>
      </c>
      <c r="AE83" s="69">
        <v>0</v>
      </c>
      <c r="AF83" s="80">
        <v>0</v>
      </c>
      <c r="AG83" s="80">
        <v>0</v>
      </c>
      <c r="AH83" s="69">
        <v>0</v>
      </c>
      <c r="AI83" s="69">
        <v>0</v>
      </c>
      <c r="AJ83" s="80">
        <v>0</v>
      </c>
      <c r="AK83" s="80">
        <v>0</v>
      </c>
      <c r="AL83" s="69">
        <v>0</v>
      </c>
      <c r="AM83" s="69">
        <v>0</v>
      </c>
      <c r="AN83" s="80">
        <v>0</v>
      </c>
      <c r="AO83" s="80">
        <v>0</v>
      </c>
      <c r="AP83" s="69">
        <v>0</v>
      </c>
      <c r="AQ83" s="69">
        <v>0</v>
      </c>
      <c r="AR83" s="80">
        <v>0</v>
      </c>
      <c r="AS83" s="80">
        <v>0</v>
      </c>
      <c r="AT83" s="69">
        <v>0</v>
      </c>
      <c r="AU83" s="69">
        <v>0</v>
      </c>
      <c r="AV83" s="80">
        <v>0</v>
      </c>
      <c r="AW83" s="80">
        <v>0</v>
      </c>
      <c r="AX83" s="69">
        <v>0</v>
      </c>
      <c r="AY83" s="69">
        <v>0</v>
      </c>
      <c r="AZ83" s="80">
        <v>0</v>
      </c>
      <c r="BA83" s="80">
        <v>0</v>
      </c>
      <c r="BB83" s="69">
        <v>0</v>
      </c>
      <c r="BC83" s="69">
        <v>0</v>
      </c>
      <c r="BD83" s="80">
        <v>0</v>
      </c>
      <c r="BE83" s="80">
        <v>0</v>
      </c>
      <c r="BF83" s="69">
        <v>0</v>
      </c>
      <c r="BG83" s="69">
        <v>0</v>
      </c>
      <c r="BH83" s="80">
        <v>0</v>
      </c>
      <c r="BI83" s="80">
        <v>0</v>
      </c>
      <c r="BJ83" s="69">
        <v>0</v>
      </c>
      <c r="BK83" s="69">
        <v>0</v>
      </c>
      <c r="BL83" s="80">
        <v>0</v>
      </c>
      <c r="BM83" s="80">
        <v>0</v>
      </c>
      <c r="BN83" s="69">
        <v>0</v>
      </c>
      <c r="BO83" s="69">
        <v>0</v>
      </c>
      <c r="BP83" s="80">
        <v>0</v>
      </c>
      <c r="BQ83" s="80">
        <v>0</v>
      </c>
      <c r="BR83" s="69">
        <v>0</v>
      </c>
      <c r="BS83" s="69">
        <v>0</v>
      </c>
      <c r="BT83" s="80">
        <v>0</v>
      </c>
      <c r="BU83" s="80">
        <v>0</v>
      </c>
      <c r="BV83" s="69">
        <v>0</v>
      </c>
      <c r="BW83" s="69">
        <v>0</v>
      </c>
      <c r="BX83" s="80">
        <v>0</v>
      </c>
      <c r="BY83" s="80">
        <v>0</v>
      </c>
      <c r="BZ83" s="69">
        <v>0</v>
      </c>
      <c r="CA83" s="69">
        <v>0</v>
      </c>
      <c r="CB83" s="80">
        <v>0</v>
      </c>
      <c r="CC83" s="80">
        <v>0</v>
      </c>
      <c r="CD83" s="69">
        <v>0</v>
      </c>
      <c r="CE83" s="69" t="s">
        <v>455</v>
      </c>
      <c r="CF83" s="69" t="s">
        <v>456</v>
      </c>
      <c r="CG83" s="69" t="s">
        <v>318</v>
      </c>
      <c r="CH83" s="69" t="s">
        <v>318</v>
      </c>
      <c r="CI83" s="69" t="s">
        <v>318</v>
      </c>
      <c r="CJ83" s="68" t="s">
        <v>318</v>
      </c>
      <c r="CK83" s="68">
        <v>45140</v>
      </c>
      <c r="CL83" s="185" t="s">
        <v>466</v>
      </c>
      <c r="CM83" s="67" t="s">
        <v>467</v>
      </c>
      <c r="CN83" s="67" t="s">
        <v>168</v>
      </c>
      <c r="CO83" s="68">
        <v>45092</v>
      </c>
      <c r="CP83" s="185" t="s">
        <v>464</v>
      </c>
      <c r="CQ83" s="67" t="s">
        <v>468</v>
      </c>
      <c r="CR83" s="67" t="s">
        <v>507</v>
      </c>
      <c r="CS83" s="69">
        <v>5087753.8499999996</v>
      </c>
      <c r="CT83" s="69"/>
      <c r="CU83" s="69"/>
      <c r="CV83" s="69">
        <v>0</v>
      </c>
      <c r="CW83" s="69">
        <v>24</v>
      </c>
      <c r="CX83" s="69">
        <v>0</v>
      </c>
      <c r="CY83" s="69">
        <v>0</v>
      </c>
      <c r="CZ83" s="69">
        <v>0</v>
      </c>
      <c r="DA83" s="69">
        <v>0</v>
      </c>
      <c r="DG83" t="str">
        <f t="shared" si="6"/>
        <v>DO</v>
      </c>
    </row>
    <row r="84" spans="1:111">
      <c r="A84" t="str">
        <f t="shared" si="5"/>
        <v>08DO</v>
      </c>
      <c r="B84" s="67" t="s">
        <v>7</v>
      </c>
      <c r="C84" s="67" t="s">
        <v>273</v>
      </c>
      <c r="D84" s="67" t="s">
        <v>274</v>
      </c>
      <c r="E84" s="68">
        <v>44544</v>
      </c>
      <c r="F84" s="185" t="s">
        <v>471</v>
      </c>
      <c r="G84" s="67" t="s">
        <v>472</v>
      </c>
      <c r="H84" s="69">
        <v>1</v>
      </c>
      <c r="I84" s="69">
        <v>3</v>
      </c>
      <c r="J84" s="69">
        <v>234</v>
      </c>
      <c r="K84" s="69">
        <v>278</v>
      </c>
      <c r="L84" s="69">
        <v>253</v>
      </c>
      <c r="M84" s="69">
        <v>25</v>
      </c>
      <c r="N84" s="69">
        <v>0</v>
      </c>
      <c r="O84" s="69">
        <v>0</v>
      </c>
      <c r="P84" s="69">
        <v>44</v>
      </c>
      <c r="Q84" s="80">
        <v>0</v>
      </c>
      <c r="R84" s="80">
        <v>1975221</v>
      </c>
      <c r="S84" s="80">
        <v>50000</v>
      </c>
      <c r="T84" s="80">
        <v>1925221</v>
      </c>
      <c r="U84" s="80">
        <v>2101149</v>
      </c>
      <c r="V84" s="80">
        <v>2102097</v>
      </c>
      <c r="W84" s="80">
        <v>0</v>
      </c>
      <c r="X84" s="80">
        <v>0</v>
      </c>
      <c r="Y84" s="80">
        <v>0</v>
      </c>
      <c r="Z84" s="80">
        <v>2102097</v>
      </c>
      <c r="AA84" s="80">
        <v>2083906</v>
      </c>
      <c r="AB84" s="80">
        <v>7736</v>
      </c>
      <c r="AC84" s="69">
        <v>125928</v>
      </c>
      <c r="AD84" s="69">
        <v>25</v>
      </c>
      <c r="AE84" s="69">
        <v>0</v>
      </c>
      <c r="AF84" s="80">
        <v>0</v>
      </c>
      <c r="AG84" s="80">
        <v>102641</v>
      </c>
      <c r="AH84" s="69">
        <v>0</v>
      </c>
      <c r="AI84" s="69">
        <v>0</v>
      </c>
      <c r="AJ84" s="80">
        <v>0</v>
      </c>
      <c r="AK84" s="80">
        <v>36105</v>
      </c>
      <c r="AL84" s="69">
        <v>0</v>
      </c>
      <c r="AM84" s="69">
        <v>0</v>
      </c>
      <c r="AN84" s="80">
        <v>0</v>
      </c>
      <c r="AO84" s="80">
        <v>0</v>
      </c>
      <c r="AP84" s="69">
        <v>0</v>
      </c>
      <c r="AQ84" s="69">
        <v>0</v>
      </c>
      <c r="AR84" s="80">
        <v>0</v>
      </c>
      <c r="AS84" s="80">
        <v>0</v>
      </c>
      <c r="AT84" s="69">
        <v>0</v>
      </c>
      <c r="AU84" s="69">
        <v>0</v>
      </c>
      <c r="AV84" s="80">
        <v>0</v>
      </c>
      <c r="AW84" s="80">
        <v>0</v>
      </c>
      <c r="AX84" s="69">
        <v>0</v>
      </c>
      <c r="AY84" s="69">
        <v>0</v>
      </c>
      <c r="AZ84" s="80">
        <v>0</v>
      </c>
      <c r="BA84" s="80">
        <v>9599</v>
      </c>
      <c r="BB84" s="69">
        <v>0</v>
      </c>
      <c r="BC84" s="69">
        <v>0</v>
      </c>
      <c r="BD84" s="80">
        <v>0</v>
      </c>
      <c r="BE84" s="80">
        <v>0</v>
      </c>
      <c r="BF84" s="69">
        <v>0</v>
      </c>
      <c r="BG84" s="69">
        <v>0</v>
      </c>
      <c r="BH84" s="80">
        <v>0</v>
      </c>
      <c r="BI84" s="80">
        <v>0</v>
      </c>
      <c r="BJ84" s="69">
        <v>0</v>
      </c>
      <c r="BK84" s="69">
        <v>0</v>
      </c>
      <c r="BL84" s="80">
        <v>0</v>
      </c>
      <c r="BM84" s="80">
        <v>0</v>
      </c>
      <c r="BN84" s="69">
        <v>0</v>
      </c>
      <c r="BO84" s="69">
        <v>0</v>
      </c>
      <c r="BP84" s="80">
        <v>0</v>
      </c>
      <c r="BQ84" s="80">
        <v>0</v>
      </c>
      <c r="BR84" s="69">
        <v>0</v>
      </c>
      <c r="BS84" s="69">
        <v>0</v>
      </c>
      <c r="BT84" s="80">
        <v>0</v>
      </c>
      <c r="BU84" s="80">
        <v>0</v>
      </c>
      <c r="BV84" s="69">
        <v>0</v>
      </c>
      <c r="BW84" s="69">
        <v>0</v>
      </c>
      <c r="BX84" s="80">
        <v>0</v>
      </c>
      <c r="BY84" s="80">
        <v>0</v>
      </c>
      <c r="BZ84" s="69">
        <v>0</v>
      </c>
      <c r="CA84" s="69">
        <v>0</v>
      </c>
      <c r="CB84" s="80">
        <v>0</v>
      </c>
      <c r="CC84" s="80">
        <v>148344</v>
      </c>
      <c r="CD84" s="69">
        <v>0</v>
      </c>
      <c r="CE84" s="69" t="s">
        <v>457</v>
      </c>
      <c r="CF84" s="69" t="s">
        <v>458</v>
      </c>
      <c r="CG84" s="69" t="s">
        <v>318</v>
      </c>
      <c r="CH84" s="69" t="s">
        <v>318</v>
      </c>
      <c r="CI84" s="69" t="s">
        <v>318</v>
      </c>
      <c r="CJ84" s="68" t="s">
        <v>318</v>
      </c>
      <c r="CK84" s="68">
        <v>45135</v>
      </c>
      <c r="CL84" s="185" t="s">
        <v>466</v>
      </c>
      <c r="CM84" s="67" t="s">
        <v>467</v>
      </c>
      <c r="CN84" s="67" t="s">
        <v>168</v>
      </c>
      <c r="CO84" s="68">
        <v>44993</v>
      </c>
      <c r="CP84" s="185" t="s">
        <v>470</v>
      </c>
      <c r="CQ84" s="67" t="s">
        <v>468</v>
      </c>
      <c r="CR84" s="67" t="s">
        <v>507</v>
      </c>
      <c r="CS84" s="69">
        <v>1709882.3</v>
      </c>
      <c r="CT84" s="69"/>
      <c r="CU84" s="69"/>
      <c r="CV84" s="69">
        <v>0</v>
      </c>
      <c r="CW84" s="69">
        <v>19</v>
      </c>
      <c r="CX84" s="69">
        <v>0</v>
      </c>
      <c r="CY84" s="69">
        <v>0</v>
      </c>
      <c r="CZ84" s="69">
        <v>0</v>
      </c>
      <c r="DA84" s="69">
        <v>0</v>
      </c>
      <c r="DG84" t="str">
        <f t="shared" si="6"/>
        <v>DO</v>
      </c>
    </row>
    <row r="85" spans="1:111">
      <c r="A85" t="str">
        <f t="shared" si="5"/>
        <v>08DO</v>
      </c>
      <c r="B85" s="67" t="s">
        <v>7</v>
      </c>
      <c r="C85" s="67" t="s">
        <v>275</v>
      </c>
      <c r="D85" s="67" t="s">
        <v>276</v>
      </c>
      <c r="E85" s="68">
        <v>44628</v>
      </c>
      <c r="F85" s="185" t="s">
        <v>470</v>
      </c>
      <c r="G85" s="67" t="s">
        <v>472</v>
      </c>
      <c r="H85" s="69">
        <v>2</v>
      </c>
      <c r="I85" s="69">
        <v>3</v>
      </c>
      <c r="J85" s="69">
        <v>321</v>
      </c>
      <c r="K85" s="69">
        <v>359</v>
      </c>
      <c r="L85" s="69">
        <v>286</v>
      </c>
      <c r="M85" s="69">
        <v>73</v>
      </c>
      <c r="N85" s="69">
        <v>0</v>
      </c>
      <c r="O85" s="69">
        <v>0</v>
      </c>
      <c r="P85" s="69">
        <v>54</v>
      </c>
      <c r="Q85" s="80">
        <v>-16</v>
      </c>
      <c r="R85" s="80">
        <v>4166000</v>
      </c>
      <c r="S85" s="80">
        <v>50000</v>
      </c>
      <c r="T85" s="80">
        <v>4116000</v>
      </c>
      <c r="U85" s="80">
        <v>4217668</v>
      </c>
      <c r="V85" s="80">
        <v>4164480</v>
      </c>
      <c r="W85" s="80">
        <v>0</v>
      </c>
      <c r="X85" s="80">
        <v>0</v>
      </c>
      <c r="Y85" s="80">
        <v>0</v>
      </c>
      <c r="Z85" s="80">
        <v>4164480</v>
      </c>
      <c r="AA85" s="80">
        <v>4215075</v>
      </c>
      <c r="AB85" s="80">
        <v>52263</v>
      </c>
      <c r="AC85" s="69">
        <v>51668</v>
      </c>
      <c r="AD85" s="69">
        <v>31</v>
      </c>
      <c r="AE85" s="69">
        <v>0</v>
      </c>
      <c r="AF85" s="80">
        <v>0</v>
      </c>
      <c r="AG85" s="80">
        <v>44026</v>
      </c>
      <c r="AH85" s="69">
        <v>0</v>
      </c>
      <c r="AI85" s="69">
        <v>0</v>
      </c>
      <c r="AJ85" s="80">
        <v>0</v>
      </c>
      <c r="AK85" s="80">
        <v>3267</v>
      </c>
      <c r="AL85" s="69">
        <v>0</v>
      </c>
      <c r="AM85" s="69">
        <v>0</v>
      </c>
      <c r="AN85" s="80">
        <v>0</v>
      </c>
      <c r="AO85" s="80">
        <v>0</v>
      </c>
      <c r="AP85" s="69">
        <v>0</v>
      </c>
      <c r="AQ85" s="69">
        <v>0</v>
      </c>
      <c r="AR85" s="80">
        <v>0</v>
      </c>
      <c r="AS85" s="80">
        <v>0</v>
      </c>
      <c r="AT85" s="69">
        <v>0</v>
      </c>
      <c r="AU85" s="69">
        <v>0</v>
      </c>
      <c r="AV85" s="80">
        <v>0</v>
      </c>
      <c r="AW85" s="80">
        <v>0</v>
      </c>
      <c r="AX85" s="69">
        <v>0</v>
      </c>
      <c r="AY85" s="69">
        <v>0</v>
      </c>
      <c r="AZ85" s="80">
        <v>0</v>
      </c>
      <c r="BA85" s="80">
        <v>0</v>
      </c>
      <c r="BB85" s="69">
        <v>0</v>
      </c>
      <c r="BC85" s="69">
        <v>0</v>
      </c>
      <c r="BD85" s="80">
        <v>0</v>
      </c>
      <c r="BE85" s="80">
        <v>49576</v>
      </c>
      <c r="BF85" s="69">
        <v>0</v>
      </c>
      <c r="BG85" s="69">
        <v>0</v>
      </c>
      <c r="BH85" s="80">
        <v>0</v>
      </c>
      <c r="BI85" s="80">
        <v>0</v>
      </c>
      <c r="BJ85" s="69">
        <v>0</v>
      </c>
      <c r="BK85" s="69">
        <v>0</v>
      </c>
      <c r="BL85" s="80">
        <v>0</v>
      </c>
      <c r="BM85" s="80">
        <v>0</v>
      </c>
      <c r="BN85" s="69">
        <v>0</v>
      </c>
      <c r="BO85" s="69">
        <v>0</v>
      </c>
      <c r="BP85" s="80">
        <v>0</v>
      </c>
      <c r="BQ85" s="80">
        <v>0</v>
      </c>
      <c r="BR85" s="69">
        <v>0</v>
      </c>
      <c r="BS85" s="69">
        <v>0</v>
      </c>
      <c r="BT85" s="80">
        <v>0</v>
      </c>
      <c r="BU85" s="80">
        <v>0</v>
      </c>
      <c r="BV85" s="69">
        <v>0</v>
      </c>
      <c r="BW85" s="69">
        <v>0</v>
      </c>
      <c r="BX85" s="80">
        <v>0</v>
      </c>
      <c r="BY85" s="80">
        <v>0</v>
      </c>
      <c r="BZ85" s="69">
        <v>0</v>
      </c>
      <c r="CA85" s="69">
        <v>0</v>
      </c>
      <c r="CB85" s="80">
        <v>-16</v>
      </c>
      <c r="CC85" s="80">
        <v>96868</v>
      </c>
      <c r="CD85" s="69">
        <v>0</v>
      </c>
      <c r="CE85" s="69" t="s">
        <v>418</v>
      </c>
      <c r="CF85" s="69" t="s">
        <v>419</v>
      </c>
      <c r="CG85" s="69" t="s">
        <v>318</v>
      </c>
      <c r="CH85" s="69" t="s">
        <v>318</v>
      </c>
      <c r="CI85" s="69" t="s">
        <v>318</v>
      </c>
      <c r="CJ85" s="68" t="s">
        <v>318</v>
      </c>
      <c r="CK85" s="68">
        <v>45195</v>
      </c>
      <c r="CL85" s="185" t="s">
        <v>466</v>
      </c>
      <c r="CM85" s="67" t="s">
        <v>467</v>
      </c>
      <c r="CN85" s="67" t="s">
        <v>168</v>
      </c>
      <c r="CO85" s="68">
        <v>45068</v>
      </c>
      <c r="CP85" s="185" t="s">
        <v>464</v>
      </c>
      <c r="CQ85" s="67" t="s">
        <v>468</v>
      </c>
      <c r="CR85" s="67" t="s">
        <v>507</v>
      </c>
      <c r="CS85" s="69">
        <v>3910716.97</v>
      </c>
      <c r="CT85" s="69" t="s">
        <v>434</v>
      </c>
      <c r="CU85" s="69" t="s">
        <v>435</v>
      </c>
      <c r="CV85" s="69">
        <v>0</v>
      </c>
      <c r="CW85" s="69">
        <v>23</v>
      </c>
      <c r="CX85" s="69">
        <v>0</v>
      </c>
      <c r="CY85" s="69">
        <v>-16</v>
      </c>
      <c r="CZ85" s="69">
        <v>0</v>
      </c>
      <c r="DA85" s="69">
        <v>0</v>
      </c>
      <c r="DG85" t="str">
        <f t="shared" si="6"/>
        <v>DO</v>
      </c>
    </row>
    <row r="86" spans="1:111">
      <c r="A86" t="str">
        <f t="shared" si="5"/>
        <v>08DO</v>
      </c>
      <c r="B86" s="67" t="s">
        <v>7</v>
      </c>
      <c r="C86" s="67" t="s">
        <v>277</v>
      </c>
      <c r="D86" s="67" t="s">
        <v>278</v>
      </c>
      <c r="E86" s="68">
        <v>44789</v>
      </c>
      <c r="F86" s="185" t="s">
        <v>466</v>
      </c>
      <c r="G86" s="67" t="s">
        <v>468</v>
      </c>
      <c r="H86" s="69">
        <v>1</v>
      </c>
      <c r="I86" s="69">
        <v>1</v>
      </c>
      <c r="J86" s="69">
        <v>136</v>
      </c>
      <c r="K86" s="69">
        <v>169</v>
      </c>
      <c r="L86" s="69">
        <v>142</v>
      </c>
      <c r="M86" s="69">
        <v>27</v>
      </c>
      <c r="N86" s="69">
        <v>0</v>
      </c>
      <c r="O86" s="69">
        <v>0</v>
      </c>
      <c r="P86" s="69">
        <v>9</v>
      </c>
      <c r="Q86" s="80">
        <v>24</v>
      </c>
      <c r="R86" s="80">
        <v>597627</v>
      </c>
      <c r="S86" s="80">
        <v>35230</v>
      </c>
      <c r="T86" s="80">
        <v>562397</v>
      </c>
      <c r="U86" s="80">
        <v>652711</v>
      </c>
      <c r="V86" s="80">
        <v>607225</v>
      </c>
      <c r="W86" s="80">
        <v>0</v>
      </c>
      <c r="X86" s="80">
        <v>0</v>
      </c>
      <c r="Y86" s="80">
        <v>0</v>
      </c>
      <c r="Z86" s="80">
        <v>607225</v>
      </c>
      <c r="AA86" s="80">
        <v>607225</v>
      </c>
      <c r="AB86" s="80">
        <v>0</v>
      </c>
      <c r="AC86" s="69">
        <v>55083</v>
      </c>
      <c r="AD86" s="69">
        <v>6</v>
      </c>
      <c r="AE86" s="69">
        <v>0</v>
      </c>
      <c r="AF86" s="80">
        <v>24</v>
      </c>
      <c r="AG86" s="80">
        <v>55083</v>
      </c>
      <c r="AH86" s="69">
        <v>0</v>
      </c>
      <c r="AI86" s="69">
        <v>0</v>
      </c>
      <c r="AJ86" s="80">
        <v>0</v>
      </c>
      <c r="AK86" s="80">
        <v>0</v>
      </c>
      <c r="AL86" s="69">
        <v>0</v>
      </c>
      <c r="AM86" s="69">
        <v>0</v>
      </c>
      <c r="AN86" s="80">
        <v>0</v>
      </c>
      <c r="AO86" s="80">
        <v>0</v>
      </c>
      <c r="AP86" s="69">
        <v>0</v>
      </c>
      <c r="AQ86" s="69">
        <v>0</v>
      </c>
      <c r="AR86" s="80">
        <v>0</v>
      </c>
      <c r="AS86" s="80">
        <v>0</v>
      </c>
      <c r="AT86" s="69">
        <v>0</v>
      </c>
      <c r="AU86" s="69">
        <v>0</v>
      </c>
      <c r="AV86" s="80">
        <v>0</v>
      </c>
      <c r="AW86" s="80">
        <v>0</v>
      </c>
      <c r="AX86" s="69">
        <v>0</v>
      </c>
      <c r="AY86" s="69">
        <v>0</v>
      </c>
      <c r="AZ86" s="80">
        <v>0</v>
      </c>
      <c r="BA86" s="80">
        <v>0</v>
      </c>
      <c r="BB86" s="69">
        <v>0</v>
      </c>
      <c r="BC86" s="69">
        <v>0</v>
      </c>
      <c r="BD86" s="80">
        <v>0</v>
      </c>
      <c r="BE86" s="80">
        <v>0</v>
      </c>
      <c r="BF86" s="69">
        <v>0</v>
      </c>
      <c r="BG86" s="69">
        <v>0</v>
      </c>
      <c r="BH86" s="80">
        <v>0</v>
      </c>
      <c r="BI86" s="80">
        <v>0</v>
      </c>
      <c r="BJ86" s="69">
        <v>0</v>
      </c>
      <c r="BK86" s="69">
        <v>0</v>
      </c>
      <c r="BL86" s="80">
        <v>0</v>
      </c>
      <c r="BM86" s="80">
        <v>0</v>
      </c>
      <c r="BN86" s="69">
        <v>0</v>
      </c>
      <c r="BO86" s="69">
        <v>0</v>
      </c>
      <c r="BP86" s="80">
        <v>0</v>
      </c>
      <c r="BQ86" s="80">
        <v>0</v>
      </c>
      <c r="BR86" s="69">
        <v>0</v>
      </c>
      <c r="BS86" s="69">
        <v>0</v>
      </c>
      <c r="BT86" s="80">
        <v>0</v>
      </c>
      <c r="BU86" s="80">
        <v>0</v>
      </c>
      <c r="BV86" s="69">
        <v>0</v>
      </c>
      <c r="BW86" s="69">
        <v>0</v>
      </c>
      <c r="BX86" s="80">
        <v>0</v>
      </c>
      <c r="BY86" s="80">
        <v>0</v>
      </c>
      <c r="BZ86" s="69">
        <v>0</v>
      </c>
      <c r="CA86" s="69">
        <v>0</v>
      </c>
      <c r="CB86" s="80">
        <v>24</v>
      </c>
      <c r="CC86" s="80">
        <v>55083</v>
      </c>
      <c r="CD86" s="69">
        <v>0</v>
      </c>
      <c r="CE86" s="69" t="s">
        <v>459</v>
      </c>
      <c r="CF86" s="69" t="s">
        <v>460</v>
      </c>
      <c r="CG86" s="69" t="s">
        <v>318</v>
      </c>
      <c r="CH86" s="69" t="s">
        <v>318</v>
      </c>
      <c r="CI86" s="69" t="s">
        <v>318</v>
      </c>
      <c r="CJ86" s="68" t="s">
        <v>318</v>
      </c>
      <c r="CK86" s="68">
        <v>45140</v>
      </c>
      <c r="CL86" s="185" t="s">
        <v>466</v>
      </c>
      <c r="CM86" s="67" t="s">
        <v>467</v>
      </c>
      <c r="CN86" s="67" t="s">
        <v>168</v>
      </c>
      <c r="CO86" s="68">
        <v>45100</v>
      </c>
      <c r="CP86" s="185" t="s">
        <v>464</v>
      </c>
      <c r="CQ86" s="67" t="s">
        <v>468</v>
      </c>
      <c r="CR86" s="67" t="s">
        <v>507</v>
      </c>
      <c r="CS86" s="69">
        <v>898718.41</v>
      </c>
      <c r="CT86" s="69"/>
      <c r="CU86" s="69"/>
      <c r="CV86" s="69">
        <v>0</v>
      </c>
      <c r="CW86" s="69">
        <v>3</v>
      </c>
      <c r="CX86" s="69">
        <v>0</v>
      </c>
      <c r="CY86" s="69">
        <v>0</v>
      </c>
      <c r="CZ86" s="69">
        <v>0</v>
      </c>
      <c r="DA86" s="69">
        <v>0</v>
      </c>
      <c r="DG86" t="str">
        <f t="shared" si="6"/>
        <v>DO</v>
      </c>
    </row>
    <row r="87" spans="1:111">
      <c r="A87" t="str">
        <f t="shared" si="5"/>
        <v>08DO</v>
      </c>
      <c r="B87" s="67" t="s">
        <v>7</v>
      </c>
      <c r="C87" s="67" t="s">
        <v>461</v>
      </c>
      <c r="D87" s="67" t="s">
        <v>509</v>
      </c>
      <c r="E87" s="68">
        <v>44789</v>
      </c>
      <c r="F87" s="185" t="s">
        <v>466</v>
      </c>
      <c r="G87" s="67" t="s">
        <v>468</v>
      </c>
      <c r="H87" s="69">
        <v>1</v>
      </c>
      <c r="I87" s="69">
        <v>0</v>
      </c>
      <c r="J87" s="69">
        <v>199</v>
      </c>
      <c r="K87" s="69">
        <v>202</v>
      </c>
      <c r="L87" s="69">
        <v>84</v>
      </c>
      <c r="M87" s="69">
        <v>118</v>
      </c>
      <c r="N87" s="69">
        <v>0</v>
      </c>
      <c r="O87" s="69">
        <v>0</v>
      </c>
      <c r="P87" s="69">
        <v>3</v>
      </c>
      <c r="Q87" s="80">
        <v>0</v>
      </c>
      <c r="R87" s="80">
        <v>767354</v>
      </c>
      <c r="S87" s="80">
        <v>50000</v>
      </c>
      <c r="T87" s="80">
        <v>717354</v>
      </c>
      <c r="U87" s="80">
        <v>767354</v>
      </c>
      <c r="V87" s="80">
        <v>705154</v>
      </c>
      <c r="W87" s="80">
        <v>0</v>
      </c>
      <c r="X87" s="80">
        <v>0</v>
      </c>
      <c r="Y87" s="80">
        <v>0</v>
      </c>
      <c r="Z87" s="80">
        <v>705154</v>
      </c>
      <c r="AA87" s="80">
        <v>705154</v>
      </c>
      <c r="AB87" s="80">
        <v>0</v>
      </c>
      <c r="AC87" s="69">
        <v>0</v>
      </c>
      <c r="AD87" s="69">
        <v>0</v>
      </c>
      <c r="AE87" s="69">
        <v>0</v>
      </c>
      <c r="AF87" s="80">
        <v>0</v>
      </c>
      <c r="AG87" s="80">
        <v>0</v>
      </c>
      <c r="AH87" s="69">
        <v>0</v>
      </c>
      <c r="AI87" s="69">
        <v>0</v>
      </c>
      <c r="AJ87" s="80">
        <v>0</v>
      </c>
      <c r="AK87" s="80">
        <v>0</v>
      </c>
      <c r="AL87" s="69">
        <v>0</v>
      </c>
      <c r="AM87" s="69">
        <v>0</v>
      </c>
      <c r="AN87" s="80">
        <v>0</v>
      </c>
      <c r="AO87" s="80">
        <v>0</v>
      </c>
      <c r="AP87" s="69">
        <v>0</v>
      </c>
      <c r="AQ87" s="69">
        <v>0</v>
      </c>
      <c r="AR87" s="80">
        <v>0</v>
      </c>
      <c r="AS87" s="80">
        <v>0</v>
      </c>
      <c r="AT87" s="69">
        <v>0</v>
      </c>
      <c r="AU87" s="69">
        <v>0</v>
      </c>
      <c r="AV87" s="80">
        <v>0</v>
      </c>
      <c r="AW87" s="80">
        <v>0</v>
      </c>
      <c r="AX87" s="69">
        <v>0</v>
      </c>
      <c r="AY87" s="69">
        <v>0</v>
      </c>
      <c r="AZ87" s="80">
        <v>0</v>
      </c>
      <c r="BA87" s="80">
        <v>0</v>
      </c>
      <c r="BB87" s="69">
        <v>0</v>
      </c>
      <c r="BC87" s="69">
        <v>0</v>
      </c>
      <c r="BD87" s="80">
        <v>0</v>
      </c>
      <c r="BE87" s="80">
        <v>0</v>
      </c>
      <c r="BF87" s="69">
        <v>0</v>
      </c>
      <c r="BG87" s="69">
        <v>0</v>
      </c>
      <c r="BH87" s="80">
        <v>0</v>
      </c>
      <c r="BI87" s="80">
        <v>0</v>
      </c>
      <c r="BJ87" s="69">
        <v>0</v>
      </c>
      <c r="BK87" s="69">
        <v>0</v>
      </c>
      <c r="BL87" s="80">
        <v>0</v>
      </c>
      <c r="BM87" s="80">
        <v>0</v>
      </c>
      <c r="BN87" s="69">
        <v>0</v>
      </c>
      <c r="BO87" s="69">
        <v>0</v>
      </c>
      <c r="BP87" s="80">
        <v>0</v>
      </c>
      <c r="BQ87" s="80">
        <v>0</v>
      </c>
      <c r="BR87" s="69">
        <v>0</v>
      </c>
      <c r="BS87" s="69">
        <v>0</v>
      </c>
      <c r="BT87" s="80">
        <v>0</v>
      </c>
      <c r="BU87" s="80">
        <v>0</v>
      </c>
      <c r="BV87" s="69">
        <v>0</v>
      </c>
      <c r="BW87" s="69">
        <v>0</v>
      </c>
      <c r="BX87" s="80">
        <v>0</v>
      </c>
      <c r="BY87" s="80">
        <v>0</v>
      </c>
      <c r="BZ87" s="69">
        <v>0</v>
      </c>
      <c r="CA87" s="69">
        <v>0</v>
      </c>
      <c r="CB87" s="80">
        <v>0</v>
      </c>
      <c r="CC87" s="80">
        <v>0</v>
      </c>
      <c r="CD87" s="69">
        <v>0</v>
      </c>
      <c r="CE87" s="69" t="s">
        <v>462</v>
      </c>
      <c r="CF87" s="69" t="s">
        <v>463</v>
      </c>
      <c r="CG87" s="69" t="s">
        <v>318</v>
      </c>
      <c r="CH87" s="69" t="s">
        <v>318</v>
      </c>
      <c r="CI87" s="69" t="s">
        <v>318</v>
      </c>
      <c r="CJ87" s="68" t="s">
        <v>318</v>
      </c>
      <c r="CK87" s="68">
        <v>45138</v>
      </c>
      <c r="CL87" s="185" t="s">
        <v>466</v>
      </c>
      <c r="CM87" s="67" t="s">
        <v>467</v>
      </c>
      <c r="CN87" s="67" t="s">
        <v>168</v>
      </c>
      <c r="CO87" s="68">
        <v>45057</v>
      </c>
      <c r="CP87" s="185" t="s">
        <v>464</v>
      </c>
      <c r="CQ87" s="67" t="s">
        <v>468</v>
      </c>
      <c r="CR87" s="67" t="s">
        <v>507</v>
      </c>
      <c r="CS87" s="69">
        <v>1243902.6100000001</v>
      </c>
      <c r="CT87" s="69"/>
      <c r="CU87" s="69"/>
      <c r="CV87" s="69">
        <v>0</v>
      </c>
      <c r="CW87" s="69">
        <v>3</v>
      </c>
      <c r="CX87" s="69">
        <v>0</v>
      </c>
      <c r="CY87" s="69">
        <v>0</v>
      </c>
      <c r="CZ87" s="69">
        <v>0</v>
      </c>
      <c r="DA87" s="69">
        <v>0</v>
      </c>
      <c r="DG87" t="str">
        <f t="shared" si="6"/>
        <v>DO</v>
      </c>
    </row>
    <row r="88" spans="1:111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1:111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1:111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1:111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1:111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1:111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1:111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1:111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1:111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87">
    <sortCondition ref="A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19" si="0">CONCATENATE(B1,DG1)</f>
        <v>CO</v>
      </c>
      <c r="B1" s="67"/>
      <c r="C1" s="67"/>
      <c r="D1" s="67"/>
      <c r="E1" s="69"/>
      <c r="F1" s="185"/>
      <c r="G1" s="67"/>
      <c r="H1" s="69"/>
      <c r="I1" s="69"/>
      <c r="J1" s="69"/>
      <c r="K1" s="69"/>
      <c r="L1" s="69"/>
      <c r="M1" s="69"/>
      <c r="N1" s="69"/>
      <c r="O1" s="69"/>
      <c r="P1" s="69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69"/>
      <c r="AD1" s="69"/>
      <c r="AE1" s="69"/>
      <c r="AF1" s="80"/>
      <c r="AG1" s="80"/>
      <c r="AH1" s="69"/>
      <c r="AI1" s="69"/>
      <c r="AJ1" s="80"/>
      <c r="AK1" s="80"/>
      <c r="AL1" s="69"/>
      <c r="AM1" s="69"/>
      <c r="AN1" s="80"/>
      <c r="AO1" s="80"/>
      <c r="AP1" s="69"/>
      <c r="AQ1" s="69"/>
      <c r="AR1" s="80"/>
      <c r="AS1" s="80"/>
      <c r="AT1" s="69"/>
      <c r="AU1" s="69"/>
      <c r="AV1" s="80"/>
      <c r="AW1" s="80"/>
      <c r="AX1" s="69"/>
      <c r="AY1" s="69"/>
      <c r="AZ1" s="80"/>
      <c r="BA1" s="80"/>
      <c r="BB1" s="69"/>
      <c r="BC1" s="69"/>
      <c r="BD1" s="80"/>
      <c r="BE1" s="80"/>
      <c r="BF1" s="69"/>
      <c r="BG1" s="69"/>
      <c r="BH1" s="80"/>
      <c r="BI1" s="80"/>
      <c r="BJ1" s="69"/>
      <c r="BK1" s="69"/>
      <c r="BL1" s="80"/>
      <c r="BM1" s="80"/>
      <c r="BN1" s="69"/>
      <c r="BO1" s="69"/>
      <c r="BP1" s="80"/>
      <c r="BQ1" s="80"/>
      <c r="BR1" s="69"/>
      <c r="BS1" s="69"/>
      <c r="BT1" s="80"/>
      <c r="BU1" s="80"/>
      <c r="BV1" s="69"/>
      <c r="BW1" s="69"/>
      <c r="BX1" s="80"/>
      <c r="BY1" s="80"/>
      <c r="BZ1" s="69"/>
      <c r="CA1" s="69"/>
      <c r="CB1" s="80"/>
      <c r="CC1" s="80"/>
      <c r="CD1" s="69"/>
      <c r="CE1" s="69"/>
      <c r="CF1" s="69"/>
      <c r="CG1" s="69"/>
      <c r="CH1" s="69"/>
      <c r="CI1" s="69"/>
      <c r="CJ1" s="68"/>
      <c r="CK1" s="69"/>
      <c r="CL1" s="185"/>
      <c r="CM1" s="67"/>
      <c r="CN1" s="67"/>
      <c r="CO1" s="69"/>
      <c r="CP1" s="185"/>
      <c r="CQ1" s="67"/>
      <c r="CR1" s="67"/>
      <c r="CS1" s="69"/>
      <c r="CT1" s="69"/>
      <c r="CU1" s="69"/>
      <c r="CV1" s="69"/>
      <c r="CW1" s="69"/>
      <c r="CX1" s="69"/>
      <c r="CY1" s="69"/>
      <c r="CZ1" s="69"/>
      <c r="DA1" s="69"/>
      <c r="DG1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t="str">
        <f t="shared" si="0"/>
        <v>CO</v>
      </c>
      <c r="B2" s="67"/>
      <c r="C2" s="67"/>
      <c r="D2" s="67"/>
      <c r="E2" s="69"/>
      <c r="F2" s="185"/>
      <c r="G2" s="67"/>
      <c r="H2" s="69"/>
      <c r="I2" s="69"/>
      <c r="J2" s="69"/>
      <c r="K2" s="69"/>
      <c r="L2" s="69"/>
      <c r="M2" s="69"/>
      <c r="N2" s="69"/>
      <c r="O2" s="69"/>
      <c r="P2" s="69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69"/>
      <c r="AD2" s="69"/>
      <c r="AE2" s="69"/>
      <c r="AF2" s="80"/>
      <c r="AG2" s="80"/>
      <c r="AH2" s="69"/>
      <c r="AI2" s="69"/>
      <c r="AJ2" s="80"/>
      <c r="AK2" s="80"/>
      <c r="AL2" s="69"/>
      <c r="AM2" s="69"/>
      <c r="AN2" s="80"/>
      <c r="AO2" s="80"/>
      <c r="AP2" s="69"/>
      <c r="AQ2" s="69"/>
      <c r="AR2" s="80"/>
      <c r="AS2" s="80"/>
      <c r="AT2" s="69"/>
      <c r="AU2" s="69"/>
      <c r="AV2" s="80"/>
      <c r="AW2" s="80"/>
      <c r="AX2" s="69"/>
      <c r="AY2" s="69"/>
      <c r="AZ2" s="80"/>
      <c r="BA2" s="80"/>
      <c r="BB2" s="69"/>
      <c r="BC2" s="69"/>
      <c r="BD2" s="80"/>
      <c r="BE2" s="80"/>
      <c r="BF2" s="69"/>
      <c r="BG2" s="69"/>
      <c r="BH2" s="80"/>
      <c r="BI2" s="80"/>
      <c r="BJ2" s="69"/>
      <c r="BK2" s="69"/>
      <c r="BL2" s="80"/>
      <c r="BM2" s="80"/>
      <c r="BN2" s="69"/>
      <c r="BO2" s="69"/>
      <c r="BP2" s="80"/>
      <c r="BQ2" s="80"/>
      <c r="BR2" s="69"/>
      <c r="BS2" s="69"/>
      <c r="BT2" s="80"/>
      <c r="BU2" s="80"/>
      <c r="BV2" s="69"/>
      <c r="BW2" s="69"/>
      <c r="BX2" s="80"/>
      <c r="BY2" s="80"/>
      <c r="BZ2" s="69"/>
      <c r="CA2" s="69"/>
      <c r="CB2" s="80"/>
      <c r="CC2" s="80"/>
      <c r="CD2" s="69"/>
      <c r="CE2" s="69"/>
      <c r="CF2" s="69"/>
      <c r="CG2" s="69"/>
      <c r="CH2" s="69"/>
      <c r="CI2" s="69"/>
      <c r="CJ2" s="68"/>
      <c r="CK2" s="69"/>
      <c r="CL2" s="185"/>
      <c r="CM2" s="67"/>
      <c r="CN2" s="67"/>
      <c r="CO2" s="69"/>
      <c r="CP2" s="185"/>
      <c r="CQ2" s="67"/>
      <c r="CR2" s="67"/>
      <c r="CS2" s="69"/>
      <c r="CT2" s="69"/>
      <c r="CU2" s="69"/>
      <c r="CV2" s="69"/>
      <c r="CW2" s="69"/>
      <c r="CX2" s="69"/>
      <c r="CY2" s="69"/>
      <c r="CZ2" s="69"/>
      <c r="DA2" s="69"/>
      <c r="DG2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7"/>
      <c r="C3" s="67"/>
      <c r="D3" s="67"/>
      <c r="E3" s="69"/>
      <c r="F3" s="185"/>
      <c r="G3" s="67"/>
      <c r="H3" s="69"/>
      <c r="I3" s="69"/>
      <c r="J3" s="69"/>
      <c r="K3" s="69"/>
      <c r="L3" s="69"/>
      <c r="M3" s="69"/>
      <c r="N3" s="69"/>
      <c r="O3" s="69"/>
      <c r="P3" s="69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69"/>
      <c r="AD3" s="69"/>
      <c r="AE3" s="69"/>
      <c r="AF3" s="80"/>
      <c r="AG3" s="80"/>
      <c r="AH3" s="69"/>
      <c r="AI3" s="69"/>
      <c r="AJ3" s="80"/>
      <c r="AK3" s="80"/>
      <c r="AL3" s="69"/>
      <c r="AM3" s="69"/>
      <c r="AN3" s="80"/>
      <c r="AO3" s="80"/>
      <c r="AP3" s="69"/>
      <c r="AQ3" s="69"/>
      <c r="AR3" s="80"/>
      <c r="AS3" s="80"/>
      <c r="AT3" s="69"/>
      <c r="AU3" s="69"/>
      <c r="AV3" s="80"/>
      <c r="AW3" s="80"/>
      <c r="AX3" s="69"/>
      <c r="AY3" s="69"/>
      <c r="AZ3" s="80"/>
      <c r="BA3" s="80"/>
      <c r="BB3" s="69"/>
      <c r="BC3" s="69"/>
      <c r="BD3" s="80"/>
      <c r="BE3" s="80"/>
      <c r="BF3" s="69"/>
      <c r="BG3" s="69"/>
      <c r="BH3" s="80"/>
      <c r="BI3" s="80"/>
      <c r="BJ3" s="69"/>
      <c r="BK3" s="69"/>
      <c r="BL3" s="80"/>
      <c r="BM3" s="80"/>
      <c r="BN3" s="69"/>
      <c r="BO3" s="69"/>
      <c r="BP3" s="80"/>
      <c r="BQ3" s="80"/>
      <c r="BR3" s="69"/>
      <c r="BS3" s="69"/>
      <c r="BT3" s="80"/>
      <c r="BU3" s="80"/>
      <c r="BV3" s="69"/>
      <c r="BW3" s="69"/>
      <c r="BX3" s="80"/>
      <c r="BY3" s="80"/>
      <c r="BZ3" s="69"/>
      <c r="CA3" s="69"/>
      <c r="CB3" s="80"/>
      <c r="CC3" s="80"/>
      <c r="CD3" s="69"/>
      <c r="CE3" s="69"/>
      <c r="CF3" s="69"/>
      <c r="CG3" s="69"/>
      <c r="CH3" s="69"/>
      <c r="CI3" s="69"/>
      <c r="CJ3" s="68"/>
      <c r="CK3" s="69"/>
      <c r="CL3" s="185"/>
      <c r="CM3" s="67"/>
      <c r="CN3" s="67"/>
      <c r="CO3" s="69"/>
      <c r="CP3" s="185"/>
      <c r="CQ3" s="67"/>
      <c r="CR3" s="67"/>
      <c r="CS3" s="69"/>
      <c r="CT3" s="69"/>
      <c r="CU3" s="69"/>
      <c r="CV3" s="69"/>
      <c r="CW3" s="69"/>
      <c r="CX3" s="69"/>
      <c r="CY3" s="69"/>
      <c r="CZ3" s="69"/>
      <c r="DA3" s="69"/>
      <c r="DG3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7"/>
      <c r="C4" s="67"/>
      <c r="D4" s="67"/>
      <c r="E4" s="69"/>
      <c r="F4" s="185"/>
      <c r="G4" s="67"/>
      <c r="H4" s="69"/>
      <c r="I4" s="69"/>
      <c r="J4" s="69"/>
      <c r="K4" s="69"/>
      <c r="L4" s="69"/>
      <c r="M4" s="69"/>
      <c r="N4" s="69"/>
      <c r="O4" s="69"/>
      <c r="P4" s="69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69"/>
      <c r="AD4" s="69"/>
      <c r="AE4" s="69"/>
      <c r="AF4" s="80"/>
      <c r="AG4" s="80"/>
      <c r="AH4" s="69"/>
      <c r="AI4" s="69"/>
      <c r="AJ4" s="80"/>
      <c r="AK4" s="80"/>
      <c r="AL4" s="69"/>
      <c r="AM4" s="69"/>
      <c r="AN4" s="80"/>
      <c r="AO4" s="80"/>
      <c r="AP4" s="69"/>
      <c r="AQ4" s="69"/>
      <c r="AR4" s="80"/>
      <c r="AS4" s="80"/>
      <c r="AT4" s="69"/>
      <c r="AU4" s="69"/>
      <c r="AV4" s="80"/>
      <c r="AW4" s="80"/>
      <c r="AX4" s="69"/>
      <c r="AY4" s="69"/>
      <c r="AZ4" s="80"/>
      <c r="BA4" s="80"/>
      <c r="BB4" s="69"/>
      <c r="BC4" s="69"/>
      <c r="BD4" s="80"/>
      <c r="BE4" s="80"/>
      <c r="BF4" s="69"/>
      <c r="BG4" s="69"/>
      <c r="BH4" s="80"/>
      <c r="BI4" s="80"/>
      <c r="BJ4" s="69"/>
      <c r="BK4" s="69"/>
      <c r="BL4" s="80"/>
      <c r="BM4" s="80"/>
      <c r="BN4" s="69"/>
      <c r="BO4" s="69"/>
      <c r="BP4" s="80"/>
      <c r="BQ4" s="80"/>
      <c r="BR4" s="69"/>
      <c r="BS4" s="69"/>
      <c r="BT4" s="80"/>
      <c r="BU4" s="80"/>
      <c r="BV4" s="69"/>
      <c r="BW4" s="69"/>
      <c r="BX4" s="80"/>
      <c r="BY4" s="80"/>
      <c r="BZ4" s="69"/>
      <c r="CA4" s="69"/>
      <c r="CB4" s="80"/>
      <c r="CC4" s="80"/>
      <c r="CD4" s="69"/>
      <c r="CE4" s="69"/>
      <c r="CF4" s="69"/>
      <c r="CG4" s="69"/>
      <c r="CH4" s="69"/>
      <c r="CI4" s="69"/>
      <c r="CJ4" s="68"/>
      <c r="CK4" s="69"/>
      <c r="CL4" s="185"/>
      <c r="CM4" s="67"/>
      <c r="CN4" s="67"/>
      <c r="CO4" s="69"/>
      <c r="CP4" s="185"/>
      <c r="CQ4" s="67"/>
      <c r="CR4" s="67"/>
      <c r="CS4" s="69"/>
      <c r="CT4" s="69"/>
      <c r="CU4" s="69"/>
      <c r="CV4" s="69"/>
      <c r="CW4" s="69"/>
      <c r="CX4" s="69"/>
      <c r="CY4" s="69"/>
      <c r="CZ4" s="69"/>
      <c r="DA4" s="69"/>
      <c r="DG4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7"/>
      <c r="C5" s="67"/>
      <c r="D5" s="67"/>
      <c r="E5" s="69"/>
      <c r="F5" s="185"/>
      <c r="G5" s="67"/>
      <c r="H5" s="69"/>
      <c r="I5" s="69"/>
      <c r="J5" s="69"/>
      <c r="K5" s="69"/>
      <c r="L5" s="69"/>
      <c r="M5" s="69"/>
      <c r="N5" s="69"/>
      <c r="O5" s="69"/>
      <c r="P5" s="69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69"/>
      <c r="AD5" s="69"/>
      <c r="AE5" s="69"/>
      <c r="AF5" s="80"/>
      <c r="AG5" s="80"/>
      <c r="AH5" s="69"/>
      <c r="AI5" s="69"/>
      <c r="AJ5" s="80"/>
      <c r="AK5" s="80"/>
      <c r="AL5" s="69"/>
      <c r="AM5" s="69"/>
      <c r="AN5" s="80"/>
      <c r="AO5" s="80"/>
      <c r="AP5" s="69"/>
      <c r="AQ5" s="69"/>
      <c r="AR5" s="80"/>
      <c r="AS5" s="80"/>
      <c r="AT5" s="69"/>
      <c r="AU5" s="69"/>
      <c r="AV5" s="80"/>
      <c r="AW5" s="80"/>
      <c r="AX5" s="69"/>
      <c r="AY5" s="69"/>
      <c r="AZ5" s="80"/>
      <c r="BA5" s="80"/>
      <c r="BB5" s="69"/>
      <c r="BC5" s="69"/>
      <c r="BD5" s="80"/>
      <c r="BE5" s="80"/>
      <c r="BF5" s="69"/>
      <c r="BG5" s="69"/>
      <c r="BH5" s="80"/>
      <c r="BI5" s="80"/>
      <c r="BJ5" s="69"/>
      <c r="BK5" s="69"/>
      <c r="BL5" s="80"/>
      <c r="BM5" s="80"/>
      <c r="BN5" s="69"/>
      <c r="BO5" s="69"/>
      <c r="BP5" s="80"/>
      <c r="BQ5" s="80"/>
      <c r="BR5" s="69"/>
      <c r="BS5" s="69"/>
      <c r="BT5" s="80"/>
      <c r="BU5" s="80"/>
      <c r="BV5" s="69"/>
      <c r="BW5" s="69"/>
      <c r="BX5" s="80"/>
      <c r="BY5" s="80"/>
      <c r="BZ5" s="69"/>
      <c r="CA5" s="69"/>
      <c r="CB5" s="80"/>
      <c r="CC5" s="80"/>
      <c r="CD5" s="69"/>
      <c r="CE5" s="69"/>
      <c r="CF5" s="69"/>
      <c r="CG5" s="69"/>
      <c r="CH5" s="69"/>
      <c r="CI5" s="69"/>
      <c r="CJ5" s="68"/>
      <c r="CK5" s="69"/>
      <c r="CL5" s="185"/>
      <c r="CM5" s="67"/>
      <c r="CN5" s="67"/>
      <c r="CO5" s="69"/>
      <c r="CP5" s="185"/>
      <c r="CQ5" s="67"/>
      <c r="CR5" s="67"/>
      <c r="CS5" s="69"/>
      <c r="CT5" s="69"/>
      <c r="CU5" s="69"/>
      <c r="CV5" s="69"/>
      <c r="CW5" s="69"/>
      <c r="CX5" s="69"/>
      <c r="CY5" s="69"/>
      <c r="CZ5" s="69"/>
      <c r="DA5" s="69"/>
      <c r="DG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7"/>
      <c r="C6" s="67"/>
      <c r="D6" s="67"/>
      <c r="E6" s="69"/>
      <c r="F6" s="185"/>
      <c r="G6" s="67"/>
      <c r="H6" s="69"/>
      <c r="I6" s="69"/>
      <c r="J6" s="69"/>
      <c r="K6" s="69"/>
      <c r="L6" s="69"/>
      <c r="M6" s="69"/>
      <c r="N6" s="69"/>
      <c r="O6" s="69"/>
      <c r="P6" s="69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69"/>
      <c r="AD6" s="69"/>
      <c r="AE6" s="69"/>
      <c r="AF6" s="80"/>
      <c r="AG6" s="80"/>
      <c r="AH6" s="69"/>
      <c r="AI6" s="69"/>
      <c r="AJ6" s="80"/>
      <c r="AK6" s="80"/>
      <c r="AL6" s="69"/>
      <c r="AM6" s="69"/>
      <c r="AN6" s="80"/>
      <c r="AO6" s="80"/>
      <c r="AP6" s="69"/>
      <c r="AQ6" s="69"/>
      <c r="AR6" s="80"/>
      <c r="AS6" s="80"/>
      <c r="AT6" s="69"/>
      <c r="AU6" s="69"/>
      <c r="AV6" s="80"/>
      <c r="AW6" s="80"/>
      <c r="AX6" s="69"/>
      <c r="AY6" s="69"/>
      <c r="AZ6" s="80"/>
      <c r="BA6" s="80"/>
      <c r="BB6" s="69"/>
      <c r="BC6" s="69"/>
      <c r="BD6" s="80"/>
      <c r="BE6" s="80"/>
      <c r="BF6" s="69"/>
      <c r="BG6" s="69"/>
      <c r="BH6" s="80"/>
      <c r="BI6" s="80"/>
      <c r="BJ6" s="69"/>
      <c r="BK6" s="69"/>
      <c r="BL6" s="80"/>
      <c r="BM6" s="80"/>
      <c r="BN6" s="69"/>
      <c r="BO6" s="69"/>
      <c r="BP6" s="80"/>
      <c r="BQ6" s="80"/>
      <c r="BR6" s="69"/>
      <c r="BS6" s="69"/>
      <c r="BT6" s="80"/>
      <c r="BU6" s="80"/>
      <c r="BV6" s="69"/>
      <c r="BW6" s="69"/>
      <c r="BX6" s="80"/>
      <c r="BY6" s="80"/>
      <c r="BZ6" s="69"/>
      <c r="CA6" s="69"/>
      <c r="CB6" s="80"/>
      <c r="CC6" s="80"/>
      <c r="CD6" s="69"/>
      <c r="CE6" s="69"/>
      <c r="CF6" s="69"/>
      <c r="CG6" s="69"/>
      <c r="CH6" s="69"/>
      <c r="CI6" s="69"/>
      <c r="CJ6" s="68"/>
      <c r="CK6" s="69"/>
      <c r="CL6" s="185"/>
      <c r="CM6" s="67"/>
      <c r="CN6" s="67"/>
      <c r="CO6" s="69"/>
      <c r="CP6" s="185"/>
      <c r="CQ6" s="67"/>
      <c r="CR6" s="67"/>
      <c r="CS6" s="69"/>
      <c r="CT6" s="69"/>
      <c r="CU6" s="69"/>
      <c r="CV6" s="69"/>
      <c r="CW6" s="69"/>
      <c r="CX6" s="69"/>
      <c r="CY6" s="69"/>
      <c r="CZ6" s="69"/>
      <c r="DA6" s="69"/>
      <c r="DG6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t="str">
        <f t="shared" si="0"/>
        <v>CO</v>
      </c>
      <c r="B7" s="67"/>
      <c r="C7" s="67"/>
      <c r="D7" s="67"/>
      <c r="E7" s="69"/>
      <c r="F7" s="185"/>
      <c r="G7" s="67"/>
      <c r="H7" s="69"/>
      <c r="I7" s="69"/>
      <c r="J7" s="69"/>
      <c r="K7" s="69"/>
      <c r="L7" s="69"/>
      <c r="M7" s="69"/>
      <c r="N7" s="69"/>
      <c r="O7" s="69"/>
      <c r="P7" s="69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69"/>
      <c r="AD7" s="69"/>
      <c r="AE7" s="69"/>
      <c r="AF7" s="80"/>
      <c r="AG7" s="80"/>
      <c r="AH7" s="69"/>
      <c r="AI7" s="69"/>
      <c r="AJ7" s="80"/>
      <c r="AK7" s="80"/>
      <c r="AL7" s="69"/>
      <c r="AM7" s="69"/>
      <c r="AN7" s="80"/>
      <c r="AO7" s="80"/>
      <c r="AP7" s="69"/>
      <c r="AQ7" s="69"/>
      <c r="AR7" s="80"/>
      <c r="AS7" s="80"/>
      <c r="AT7" s="69"/>
      <c r="AU7" s="69"/>
      <c r="AV7" s="80"/>
      <c r="AW7" s="80"/>
      <c r="AX7" s="69"/>
      <c r="AY7" s="69"/>
      <c r="AZ7" s="80"/>
      <c r="BA7" s="80"/>
      <c r="BB7" s="69"/>
      <c r="BC7" s="69"/>
      <c r="BD7" s="80"/>
      <c r="BE7" s="80"/>
      <c r="BF7" s="69"/>
      <c r="BG7" s="69"/>
      <c r="BH7" s="80"/>
      <c r="BI7" s="80"/>
      <c r="BJ7" s="69"/>
      <c r="BK7" s="69"/>
      <c r="BL7" s="80"/>
      <c r="BM7" s="80"/>
      <c r="BN7" s="69"/>
      <c r="BO7" s="69"/>
      <c r="BP7" s="80"/>
      <c r="BQ7" s="80"/>
      <c r="BR7" s="69"/>
      <c r="BS7" s="69"/>
      <c r="BT7" s="80"/>
      <c r="BU7" s="80"/>
      <c r="BV7" s="69"/>
      <c r="BW7" s="69"/>
      <c r="BX7" s="80"/>
      <c r="BY7" s="80"/>
      <c r="BZ7" s="69"/>
      <c r="CA7" s="69"/>
      <c r="CB7" s="80"/>
      <c r="CC7" s="80"/>
      <c r="CD7" s="69"/>
      <c r="CE7" s="69"/>
      <c r="CF7" s="69"/>
      <c r="CG7" s="69"/>
      <c r="CH7" s="69"/>
      <c r="CI7" s="69"/>
      <c r="CJ7" s="68"/>
      <c r="CK7" s="69"/>
      <c r="CL7" s="185"/>
      <c r="CM7" s="67"/>
      <c r="CN7" s="67"/>
      <c r="CO7" s="69"/>
      <c r="CP7" s="185"/>
      <c r="CQ7" s="67"/>
      <c r="CR7" s="67"/>
      <c r="CS7" s="69"/>
      <c r="CT7" s="69"/>
      <c r="CU7" s="69"/>
      <c r="CV7" s="69"/>
      <c r="CW7" s="69"/>
      <c r="CX7" s="69"/>
      <c r="CY7" s="69"/>
      <c r="CZ7" s="69"/>
      <c r="DA7" s="69"/>
      <c r="DG7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t="str">
        <f t="shared" si="0"/>
        <v>CO</v>
      </c>
      <c r="B8" s="67"/>
      <c r="C8" s="67"/>
      <c r="D8" s="67"/>
      <c r="E8" s="69"/>
      <c r="F8" s="185"/>
      <c r="G8" s="67"/>
      <c r="H8" s="69"/>
      <c r="I8" s="69"/>
      <c r="J8" s="69"/>
      <c r="K8" s="69"/>
      <c r="L8" s="69"/>
      <c r="M8" s="69"/>
      <c r="N8" s="69"/>
      <c r="O8" s="69"/>
      <c r="P8" s="69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69"/>
      <c r="AD8" s="69"/>
      <c r="AE8" s="69"/>
      <c r="AF8" s="80"/>
      <c r="AG8" s="80"/>
      <c r="AH8" s="69"/>
      <c r="AI8" s="69"/>
      <c r="AJ8" s="80"/>
      <c r="AK8" s="80"/>
      <c r="AL8" s="69"/>
      <c r="AM8" s="69"/>
      <c r="AN8" s="80"/>
      <c r="AO8" s="80"/>
      <c r="AP8" s="69"/>
      <c r="AQ8" s="69"/>
      <c r="AR8" s="80"/>
      <c r="AS8" s="80"/>
      <c r="AT8" s="69"/>
      <c r="AU8" s="69"/>
      <c r="AV8" s="80"/>
      <c r="AW8" s="80"/>
      <c r="AX8" s="69"/>
      <c r="AY8" s="69"/>
      <c r="AZ8" s="80"/>
      <c r="BA8" s="80"/>
      <c r="BB8" s="69"/>
      <c r="BC8" s="69"/>
      <c r="BD8" s="80"/>
      <c r="BE8" s="80"/>
      <c r="BF8" s="69"/>
      <c r="BG8" s="69"/>
      <c r="BH8" s="80"/>
      <c r="BI8" s="80"/>
      <c r="BJ8" s="69"/>
      <c r="BK8" s="69"/>
      <c r="BL8" s="80"/>
      <c r="BM8" s="80"/>
      <c r="BN8" s="69"/>
      <c r="BO8" s="69"/>
      <c r="BP8" s="80"/>
      <c r="BQ8" s="80"/>
      <c r="BR8" s="69"/>
      <c r="BS8" s="69"/>
      <c r="BT8" s="80"/>
      <c r="BU8" s="80"/>
      <c r="BV8" s="69"/>
      <c r="BW8" s="69"/>
      <c r="BX8" s="80"/>
      <c r="BY8" s="80"/>
      <c r="BZ8" s="69"/>
      <c r="CA8" s="69"/>
      <c r="CB8" s="80"/>
      <c r="CC8" s="80"/>
      <c r="CD8" s="69"/>
      <c r="CE8" s="69"/>
      <c r="CF8" s="69"/>
      <c r="CG8" s="69"/>
      <c r="CH8" s="69"/>
      <c r="CI8" s="69"/>
      <c r="CJ8" s="68"/>
      <c r="CK8" s="69"/>
      <c r="CL8" s="185"/>
      <c r="CM8" s="67"/>
      <c r="CN8" s="67"/>
      <c r="CO8" s="69"/>
      <c r="CP8" s="185"/>
      <c r="CQ8" s="67"/>
      <c r="CR8" s="67"/>
      <c r="CS8" s="69"/>
      <c r="CT8" s="69"/>
      <c r="CU8" s="69"/>
      <c r="CV8" s="69"/>
      <c r="CW8" s="69"/>
      <c r="CX8" s="69"/>
      <c r="CY8" s="69"/>
      <c r="CZ8" s="69"/>
      <c r="DA8" s="69"/>
      <c r="DG8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t="str">
        <f t="shared" si="0"/>
        <v>CO</v>
      </c>
      <c r="B9" s="67"/>
      <c r="C9" s="67"/>
      <c r="D9" s="67"/>
      <c r="E9" s="69"/>
      <c r="F9" s="185"/>
      <c r="G9" s="67"/>
      <c r="H9" s="69"/>
      <c r="I9" s="69"/>
      <c r="J9" s="69"/>
      <c r="K9" s="69"/>
      <c r="L9" s="69"/>
      <c r="M9" s="69"/>
      <c r="N9" s="69"/>
      <c r="O9" s="69"/>
      <c r="P9" s="69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69"/>
      <c r="AD9" s="69"/>
      <c r="AE9" s="69"/>
      <c r="AF9" s="80"/>
      <c r="AG9" s="80"/>
      <c r="AH9" s="69"/>
      <c r="AI9" s="69"/>
      <c r="AJ9" s="80"/>
      <c r="AK9" s="80"/>
      <c r="AL9" s="69"/>
      <c r="AM9" s="69"/>
      <c r="AN9" s="80"/>
      <c r="AO9" s="80"/>
      <c r="AP9" s="69"/>
      <c r="AQ9" s="69"/>
      <c r="AR9" s="80"/>
      <c r="AS9" s="80"/>
      <c r="AT9" s="69"/>
      <c r="AU9" s="69"/>
      <c r="AV9" s="80"/>
      <c r="AW9" s="80"/>
      <c r="AX9" s="69"/>
      <c r="AY9" s="69"/>
      <c r="AZ9" s="80"/>
      <c r="BA9" s="80"/>
      <c r="BB9" s="69"/>
      <c r="BC9" s="69"/>
      <c r="BD9" s="80"/>
      <c r="BE9" s="80"/>
      <c r="BF9" s="69"/>
      <c r="BG9" s="69"/>
      <c r="BH9" s="80"/>
      <c r="BI9" s="80"/>
      <c r="BJ9" s="69"/>
      <c r="BK9" s="69"/>
      <c r="BL9" s="80"/>
      <c r="BM9" s="80"/>
      <c r="BN9" s="69"/>
      <c r="BO9" s="69"/>
      <c r="BP9" s="80"/>
      <c r="BQ9" s="80"/>
      <c r="BR9" s="69"/>
      <c r="BS9" s="69"/>
      <c r="BT9" s="80"/>
      <c r="BU9" s="80"/>
      <c r="BV9" s="69"/>
      <c r="BW9" s="69"/>
      <c r="BX9" s="80"/>
      <c r="BY9" s="80"/>
      <c r="BZ9" s="69"/>
      <c r="CA9" s="69"/>
      <c r="CB9" s="80"/>
      <c r="CC9" s="80"/>
      <c r="CD9" s="69"/>
      <c r="CE9" s="69"/>
      <c r="CF9" s="69"/>
      <c r="CG9" s="69"/>
      <c r="CH9" s="69"/>
      <c r="CI9" s="69"/>
      <c r="CJ9" s="68"/>
      <c r="CK9" s="69"/>
      <c r="CL9" s="185"/>
      <c r="CM9" s="67"/>
      <c r="CN9" s="67"/>
      <c r="CO9" s="69"/>
      <c r="CP9" s="185"/>
      <c r="CQ9" s="67"/>
      <c r="CR9" s="67"/>
      <c r="CS9" s="69"/>
      <c r="CT9" s="69"/>
      <c r="CU9" s="69"/>
      <c r="CV9" s="69"/>
      <c r="CW9" s="69"/>
      <c r="CX9" s="69"/>
      <c r="CY9" s="69"/>
      <c r="CZ9" s="69"/>
      <c r="DA9" s="69"/>
      <c r="DG9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t="str">
        <f t="shared" si="0"/>
        <v>CO</v>
      </c>
      <c r="B10" s="67"/>
      <c r="C10" s="67"/>
      <c r="D10" s="67"/>
      <c r="E10" s="69"/>
      <c r="F10" s="185"/>
      <c r="G10" s="67"/>
      <c r="H10" s="69"/>
      <c r="I10" s="69"/>
      <c r="J10" s="69"/>
      <c r="K10" s="69"/>
      <c r="L10" s="69"/>
      <c r="M10" s="69"/>
      <c r="N10" s="69"/>
      <c r="O10" s="69"/>
      <c r="P10" s="69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69"/>
      <c r="AD10" s="69"/>
      <c r="AE10" s="69"/>
      <c r="AF10" s="80"/>
      <c r="AG10" s="80"/>
      <c r="AH10" s="69"/>
      <c r="AI10" s="69"/>
      <c r="AJ10" s="80"/>
      <c r="AK10" s="80"/>
      <c r="AL10" s="69"/>
      <c r="AM10" s="69"/>
      <c r="AN10" s="80"/>
      <c r="AO10" s="80"/>
      <c r="AP10" s="69"/>
      <c r="AQ10" s="69"/>
      <c r="AR10" s="80"/>
      <c r="AS10" s="80"/>
      <c r="AT10" s="69"/>
      <c r="AU10" s="69"/>
      <c r="AV10" s="80"/>
      <c r="AW10" s="80"/>
      <c r="AX10" s="69"/>
      <c r="AY10" s="69"/>
      <c r="AZ10" s="80"/>
      <c r="BA10" s="80"/>
      <c r="BB10" s="69"/>
      <c r="BC10" s="69"/>
      <c r="BD10" s="80"/>
      <c r="BE10" s="80"/>
      <c r="BF10" s="69"/>
      <c r="BG10" s="69"/>
      <c r="BH10" s="80"/>
      <c r="BI10" s="80"/>
      <c r="BJ10" s="69"/>
      <c r="BK10" s="69"/>
      <c r="BL10" s="80"/>
      <c r="BM10" s="80"/>
      <c r="BN10" s="69"/>
      <c r="BO10" s="69"/>
      <c r="BP10" s="80"/>
      <c r="BQ10" s="80"/>
      <c r="BR10" s="69"/>
      <c r="BS10" s="69"/>
      <c r="BT10" s="80"/>
      <c r="BU10" s="80"/>
      <c r="BV10" s="69"/>
      <c r="BW10" s="69"/>
      <c r="BX10" s="80"/>
      <c r="BY10" s="80"/>
      <c r="BZ10" s="69"/>
      <c r="CA10" s="69"/>
      <c r="CB10" s="80"/>
      <c r="CC10" s="80"/>
      <c r="CD10" s="69"/>
      <c r="CE10" s="69"/>
      <c r="CF10" s="69"/>
      <c r="CG10" s="69"/>
      <c r="CH10" s="69"/>
      <c r="CI10" s="69"/>
      <c r="CJ10" s="68"/>
      <c r="CK10" s="69"/>
      <c r="CL10" s="185"/>
      <c r="CM10" s="67"/>
      <c r="CN10" s="67"/>
      <c r="CO10" s="69"/>
      <c r="CP10" s="185"/>
      <c r="CQ10" s="67"/>
      <c r="CR10" s="67"/>
      <c r="CS10" s="69"/>
      <c r="CT10" s="69"/>
      <c r="CU10" s="69"/>
      <c r="CV10" s="69"/>
      <c r="CW10" s="69"/>
      <c r="CX10" s="69"/>
      <c r="CY10" s="69"/>
      <c r="CZ10" s="69"/>
      <c r="DA10" s="69"/>
      <c r="DF10" t="s">
        <v>524</v>
      </c>
      <c r="DG10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t="str">
        <f t="shared" si="0"/>
        <v>CO</v>
      </c>
      <c r="B11" s="67"/>
      <c r="C11" s="67"/>
      <c r="D11" s="67"/>
      <c r="E11" s="69"/>
      <c r="F11" s="185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69"/>
      <c r="AD11" s="69"/>
      <c r="AE11" s="69"/>
      <c r="AF11" s="80"/>
      <c r="AG11" s="80"/>
      <c r="AH11" s="69"/>
      <c r="AI11" s="69"/>
      <c r="AJ11" s="80"/>
      <c r="AK11" s="80"/>
      <c r="AL11" s="69"/>
      <c r="AM11" s="69"/>
      <c r="AN11" s="80"/>
      <c r="AO11" s="80"/>
      <c r="AP11" s="69"/>
      <c r="AQ11" s="69"/>
      <c r="AR11" s="80"/>
      <c r="AS11" s="80"/>
      <c r="AT11" s="69"/>
      <c r="AU11" s="69"/>
      <c r="AV11" s="80"/>
      <c r="AW11" s="80"/>
      <c r="AX11" s="69"/>
      <c r="AY11" s="69"/>
      <c r="AZ11" s="80"/>
      <c r="BA11" s="80"/>
      <c r="BB11" s="69"/>
      <c r="BC11" s="69"/>
      <c r="BD11" s="80"/>
      <c r="BE11" s="80"/>
      <c r="BF11" s="69"/>
      <c r="BG11" s="69"/>
      <c r="BH11" s="80"/>
      <c r="BI11" s="80"/>
      <c r="BJ11" s="69"/>
      <c r="BK11" s="69"/>
      <c r="BL11" s="80"/>
      <c r="BM11" s="80"/>
      <c r="BN11" s="69"/>
      <c r="BO11" s="69"/>
      <c r="BP11" s="80"/>
      <c r="BQ11" s="80"/>
      <c r="BR11" s="69"/>
      <c r="BS11" s="69"/>
      <c r="BT11" s="80"/>
      <c r="BU11" s="80"/>
      <c r="BV11" s="69"/>
      <c r="BW11" s="69"/>
      <c r="BX11" s="80"/>
      <c r="BY11" s="80"/>
      <c r="BZ11" s="69"/>
      <c r="CA11" s="69"/>
      <c r="CB11" s="80"/>
      <c r="CC11" s="80"/>
      <c r="CD11" s="69"/>
      <c r="CE11" s="69"/>
      <c r="CF11" s="69"/>
      <c r="CG11" s="69"/>
      <c r="CH11" s="69"/>
      <c r="CI11" s="69"/>
      <c r="CJ11" s="68"/>
      <c r="CK11" s="69"/>
      <c r="CL11" s="185"/>
      <c r="CM11" s="67"/>
      <c r="CN11" s="67"/>
      <c r="CO11" s="69"/>
      <c r="CP11" s="185"/>
      <c r="CQ11" s="67"/>
      <c r="CR11" s="67"/>
      <c r="CS11" s="69"/>
      <c r="CT11" s="69"/>
      <c r="CU11" s="69"/>
      <c r="CV11" s="69"/>
      <c r="CW11" s="69"/>
      <c r="CX11" s="69"/>
      <c r="CY11" s="69"/>
      <c r="CZ11" s="69"/>
      <c r="DA11" s="69"/>
      <c r="DG11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t="str">
        <f t="shared" si="0"/>
        <v>CO</v>
      </c>
      <c r="B12" s="67"/>
      <c r="C12" s="67"/>
      <c r="D12" s="67"/>
      <c r="E12" s="69"/>
      <c r="F12" s="185"/>
      <c r="G12" s="67"/>
      <c r="H12" s="69"/>
      <c r="I12" s="69"/>
      <c r="J12" s="69"/>
      <c r="K12" s="69"/>
      <c r="L12" s="69"/>
      <c r="M12" s="69"/>
      <c r="N12" s="69"/>
      <c r="O12" s="69"/>
      <c r="P12" s="69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69"/>
      <c r="AD12" s="69"/>
      <c r="AE12" s="69"/>
      <c r="AF12" s="80"/>
      <c r="AG12" s="80"/>
      <c r="AH12" s="69"/>
      <c r="AI12" s="69"/>
      <c r="AJ12" s="80"/>
      <c r="AK12" s="80"/>
      <c r="AL12" s="69"/>
      <c r="AM12" s="69"/>
      <c r="AN12" s="80"/>
      <c r="AO12" s="80"/>
      <c r="AP12" s="69"/>
      <c r="AQ12" s="69"/>
      <c r="AR12" s="80"/>
      <c r="AS12" s="80"/>
      <c r="AT12" s="69"/>
      <c r="AU12" s="69"/>
      <c r="AV12" s="80"/>
      <c r="AW12" s="80"/>
      <c r="AX12" s="69"/>
      <c r="AY12" s="69"/>
      <c r="AZ12" s="80"/>
      <c r="BA12" s="80"/>
      <c r="BB12" s="69"/>
      <c r="BC12" s="69"/>
      <c r="BD12" s="80"/>
      <c r="BE12" s="80"/>
      <c r="BF12" s="69"/>
      <c r="BG12" s="69"/>
      <c r="BH12" s="80"/>
      <c r="BI12" s="80"/>
      <c r="BJ12" s="69"/>
      <c r="BK12" s="69"/>
      <c r="BL12" s="80"/>
      <c r="BM12" s="80"/>
      <c r="BN12" s="69"/>
      <c r="BO12" s="69"/>
      <c r="BP12" s="80"/>
      <c r="BQ12" s="80"/>
      <c r="BR12" s="69"/>
      <c r="BS12" s="69"/>
      <c r="BT12" s="80"/>
      <c r="BU12" s="80"/>
      <c r="BV12" s="69"/>
      <c r="BW12" s="69"/>
      <c r="BX12" s="80"/>
      <c r="BY12" s="80"/>
      <c r="BZ12" s="69"/>
      <c r="CA12" s="69"/>
      <c r="CB12" s="80"/>
      <c r="CC12" s="80"/>
      <c r="CD12" s="69"/>
      <c r="CE12" s="69"/>
      <c r="CF12" s="69"/>
      <c r="CG12" s="69"/>
      <c r="CH12" s="69"/>
      <c r="CI12" s="69"/>
      <c r="CJ12" s="68"/>
      <c r="CK12" s="69"/>
      <c r="CL12" s="185"/>
      <c r="CM12" s="67"/>
      <c r="CN12" s="67"/>
      <c r="CO12" s="69"/>
      <c r="CP12" s="185"/>
      <c r="CQ12" s="67"/>
      <c r="CR12" s="67"/>
      <c r="CS12" s="69"/>
      <c r="CT12" s="69"/>
      <c r="CU12" s="69"/>
      <c r="CV12" s="69"/>
      <c r="CW12" s="69"/>
      <c r="CX12" s="69"/>
      <c r="CY12" s="69"/>
      <c r="CZ12" s="69"/>
      <c r="DA12" s="69"/>
      <c r="DG12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t="str">
        <f t="shared" si="0"/>
        <v>CO</v>
      </c>
      <c r="B13" s="67"/>
      <c r="C13" s="67"/>
      <c r="D13" s="67"/>
      <c r="E13" s="69"/>
      <c r="F13" s="185"/>
      <c r="G13" s="67"/>
      <c r="H13" s="69"/>
      <c r="I13" s="69"/>
      <c r="J13" s="69"/>
      <c r="K13" s="69"/>
      <c r="L13" s="69"/>
      <c r="M13" s="69"/>
      <c r="N13" s="69"/>
      <c r="O13" s="69"/>
      <c r="P13" s="69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69"/>
      <c r="AD13" s="69"/>
      <c r="AE13" s="69"/>
      <c r="AF13" s="80"/>
      <c r="AG13" s="80"/>
      <c r="AH13" s="69"/>
      <c r="AI13" s="69"/>
      <c r="AJ13" s="80"/>
      <c r="AK13" s="80"/>
      <c r="AL13" s="69"/>
      <c r="AM13" s="69"/>
      <c r="AN13" s="80"/>
      <c r="AO13" s="80"/>
      <c r="AP13" s="69"/>
      <c r="AQ13" s="69"/>
      <c r="AR13" s="80"/>
      <c r="AS13" s="80"/>
      <c r="AT13" s="69"/>
      <c r="AU13" s="69"/>
      <c r="AV13" s="80"/>
      <c r="AW13" s="80"/>
      <c r="AX13" s="69"/>
      <c r="AY13" s="69"/>
      <c r="AZ13" s="80"/>
      <c r="BA13" s="80"/>
      <c r="BB13" s="69"/>
      <c r="BC13" s="69"/>
      <c r="BD13" s="80"/>
      <c r="BE13" s="80"/>
      <c r="BF13" s="69"/>
      <c r="BG13" s="69"/>
      <c r="BH13" s="80"/>
      <c r="BI13" s="80"/>
      <c r="BJ13" s="69"/>
      <c r="BK13" s="69"/>
      <c r="BL13" s="80"/>
      <c r="BM13" s="80"/>
      <c r="BN13" s="69"/>
      <c r="BO13" s="69"/>
      <c r="BP13" s="80"/>
      <c r="BQ13" s="80"/>
      <c r="BR13" s="69"/>
      <c r="BS13" s="69"/>
      <c r="BT13" s="80"/>
      <c r="BU13" s="80"/>
      <c r="BV13" s="69"/>
      <c r="BW13" s="69"/>
      <c r="BX13" s="80"/>
      <c r="BY13" s="80"/>
      <c r="BZ13" s="69"/>
      <c r="CA13" s="69"/>
      <c r="CB13" s="80"/>
      <c r="CC13" s="80"/>
      <c r="CD13" s="69"/>
      <c r="CE13" s="69"/>
      <c r="CF13" s="69"/>
      <c r="CG13" s="69"/>
      <c r="CH13" s="69"/>
      <c r="CI13" s="69"/>
      <c r="CJ13" s="68"/>
      <c r="CK13" s="69"/>
      <c r="CL13" s="185"/>
      <c r="CM13" s="67"/>
      <c r="CN13" s="67"/>
      <c r="CO13" s="69"/>
      <c r="CP13" s="185"/>
      <c r="CQ13" s="67"/>
      <c r="CR13" s="67"/>
      <c r="CS13" s="69"/>
      <c r="CT13" s="69"/>
      <c r="CU13" s="69"/>
      <c r="CV13" s="69"/>
      <c r="CW13" s="69"/>
      <c r="CX13" s="69"/>
      <c r="CY13" s="69"/>
      <c r="CZ13" s="69"/>
      <c r="DA13" s="69"/>
      <c r="DG13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t="str">
        <f t="shared" si="0"/>
        <v>CO</v>
      </c>
      <c r="B14" s="67"/>
      <c r="C14" s="67"/>
      <c r="D14" s="67"/>
      <c r="E14" s="69"/>
      <c r="F14" s="185"/>
      <c r="G14" s="67"/>
      <c r="H14" s="69"/>
      <c r="I14" s="69"/>
      <c r="J14" s="69"/>
      <c r="K14" s="69"/>
      <c r="L14" s="69"/>
      <c r="M14" s="69"/>
      <c r="N14" s="69"/>
      <c r="O14" s="69"/>
      <c r="P14" s="69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69"/>
      <c r="AD14" s="69"/>
      <c r="AE14" s="69"/>
      <c r="AF14" s="80"/>
      <c r="AG14" s="80"/>
      <c r="AH14" s="69"/>
      <c r="AI14" s="69"/>
      <c r="AJ14" s="80"/>
      <c r="AK14" s="80"/>
      <c r="AL14" s="69"/>
      <c r="AM14" s="69"/>
      <c r="AN14" s="80"/>
      <c r="AO14" s="80"/>
      <c r="AP14" s="69"/>
      <c r="AQ14" s="69"/>
      <c r="AR14" s="80"/>
      <c r="AS14" s="80"/>
      <c r="AT14" s="69"/>
      <c r="AU14" s="69"/>
      <c r="AV14" s="80"/>
      <c r="AW14" s="80"/>
      <c r="AX14" s="69"/>
      <c r="AY14" s="69"/>
      <c r="AZ14" s="80"/>
      <c r="BA14" s="80"/>
      <c r="BB14" s="69"/>
      <c r="BC14" s="69"/>
      <c r="BD14" s="80"/>
      <c r="BE14" s="80"/>
      <c r="BF14" s="69"/>
      <c r="BG14" s="69"/>
      <c r="BH14" s="80"/>
      <c r="BI14" s="80"/>
      <c r="BJ14" s="69"/>
      <c r="BK14" s="69"/>
      <c r="BL14" s="80"/>
      <c r="BM14" s="80"/>
      <c r="BN14" s="69"/>
      <c r="BO14" s="69"/>
      <c r="BP14" s="80"/>
      <c r="BQ14" s="80"/>
      <c r="BR14" s="69"/>
      <c r="BS14" s="69"/>
      <c r="BT14" s="80"/>
      <c r="BU14" s="80"/>
      <c r="BV14" s="69"/>
      <c r="BW14" s="69"/>
      <c r="BX14" s="80"/>
      <c r="BY14" s="80"/>
      <c r="BZ14" s="69"/>
      <c r="CA14" s="69"/>
      <c r="CB14" s="80"/>
      <c r="CC14" s="80"/>
      <c r="CD14" s="69"/>
      <c r="CE14" s="69"/>
      <c r="CF14" s="69"/>
      <c r="CG14" s="69"/>
      <c r="CH14" s="69"/>
      <c r="CI14" s="69"/>
      <c r="CJ14" s="68"/>
      <c r="CK14" s="69"/>
      <c r="CL14" s="185"/>
      <c r="CM14" s="67"/>
      <c r="CN14" s="67"/>
      <c r="CO14" s="69"/>
      <c r="CP14" s="185"/>
      <c r="CQ14" s="67"/>
      <c r="CR14" s="67"/>
      <c r="CS14" s="69"/>
      <c r="CT14" s="69"/>
      <c r="CU14" s="69"/>
      <c r="CV14" s="69"/>
      <c r="CW14" s="69"/>
      <c r="CX14" s="69"/>
      <c r="CY14" s="69"/>
      <c r="CZ14" s="69"/>
      <c r="DA14" s="69"/>
      <c r="DG14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t="str">
        <f t="shared" si="0"/>
        <v>CO</v>
      </c>
      <c r="B15" s="67"/>
      <c r="C15" s="67"/>
      <c r="D15" s="67"/>
      <c r="E15" s="69"/>
      <c r="F15" s="185"/>
      <c r="G15" s="67"/>
      <c r="H15" s="69"/>
      <c r="I15" s="69"/>
      <c r="J15" s="69"/>
      <c r="K15" s="69"/>
      <c r="L15" s="69"/>
      <c r="M15" s="69"/>
      <c r="N15" s="69"/>
      <c r="O15" s="69"/>
      <c r="P15" s="69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69"/>
      <c r="AD15" s="69"/>
      <c r="AE15" s="69"/>
      <c r="AF15" s="80"/>
      <c r="AG15" s="80"/>
      <c r="AH15" s="69"/>
      <c r="AI15" s="69"/>
      <c r="AJ15" s="80"/>
      <c r="AK15" s="80"/>
      <c r="AL15" s="69"/>
      <c r="AM15" s="69"/>
      <c r="AN15" s="80"/>
      <c r="AO15" s="80"/>
      <c r="AP15" s="69"/>
      <c r="AQ15" s="69"/>
      <c r="AR15" s="80"/>
      <c r="AS15" s="80"/>
      <c r="AT15" s="69"/>
      <c r="AU15" s="69"/>
      <c r="AV15" s="80"/>
      <c r="AW15" s="80"/>
      <c r="AX15" s="69"/>
      <c r="AY15" s="69"/>
      <c r="AZ15" s="80"/>
      <c r="BA15" s="80"/>
      <c r="BB15" s="69"/>
      <c r="BC15" s="69"/>
      <c r="BD15" s="80"/>
      <c r="BE15" s="80"/>
      <c r="BF15" s="69"/>
      <c r="BG15" s="69"/>
      <c r="BH15" s="80"/>
      <c r="BI15" s="80"/>
      <c r="BJ15" s="69"/>
      <c r="BK15" s="69"/>
      <c r="BL15" s="80"/>
      <c r="BM15" s="80"/>
      <c r="BN15" s="69"/>
      <c r="BO15" s="69"/>
      <c r="BP15" s="80"/>
      <c r="BQ15" s="80"/>
      <c r="BR15" s="69"/>
      <c r="BS15" s="69"/>
      <c r="BT15" s="80"/>
      <c r="BU15" s="80"/>
      <c r="BV15" s="69"/>
      <c r="BW15" s="69"/>
      <c r="BX15" s="80"/>
      <c r="BY15" s="80"/>
      <c r="BZ15" s="69"/>
      <c r="CA15" s="69"/>
      <c r="CB15" s="80"/>
      <c r="CC15" s="80"/>
      <c r="CD15" s="69"/>
      <c r="CE15" s="69"/>
      <c r="CF15" s="69"/>
      <c r="CG15" s="69"/>
      <c r="CH15" s="69"/>
      <c r="CI15" s="69"/>
      <c r="CJ15" s="68"/>
      <c r="CK15" s="69"/>
      <c r="CL15" s="185"/>
      <c r="CM15" s="67"/>
      <c r="CN15" s="67"/>
      <c r="CO15" s="69"/>
      <c r="CP15" s="185"/>
      <c r="CQ15" s="67"/>
      <c r="CR15" s="67"/>
      <c r="CS15" s="69"/>
      <c r="CT15" s="69"/>
      <c r="CU15" s="69"/>
      <c r="CV15" s="69"/>
      <c r="CW15" s="69"/>
      <c r="CX15" s="69"/>
      <c r="CY15" s="69"/>
      <c r="CZ15" s="69"/>
      <c r="DA15" s="69"/>
      <c r="DG1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t="str">
        <f t="shared" si="0"/>
        <v>CO</v>
      </c>
      <c r="B16" s="67"/>
      <c r="C16" s="67"/>
      <c r="D16" s="67"/>
      <c r="E16" s="69"/>
      <c r="F16" s="185"/>
      <c r="G16" s="67"/>
      <c r="H16" s="69"/>
      <c r="I16" s="69"/>
      <c r="J16" s="69"/>
      <c r="K16" s="69"/>
      <c r="L16" s="69"/>
      <c r="M16" s="69"/>
      <c r="N16" s="69"/>
      <c r="O16" s="69"/>
      <c r="P16" s="69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69"/>
      <c r="AD16" s="69"/>
      <c r="AE16" s="69"/>
      <c r="AF16" s="80"/>
      <c r="AG16" s="80"/>
      <c r="AH16" s="69"/>
      <c r="AI16" s="69"/>
      <c r="AJ16" s="80"/>
      <c r="AK16" s="80"/>
      <c r="AL16" s="69"/>
      <c r="AM16" s="69"/>
      <c r="AN16" s="80"/>
      <c r="AO16" s="80"/>
      <c r="AP16" s="69"/>
      <c r="AQ16" s="69"/>
      <c r="AR16" s="80"/>
      <c r="AS16" s="80"/>
      <c r="AT16" s="69"/>
      <c r="AU16" s="69"/>
      <c r="AV16" s="80"/>
      <c r="AW16" s="80"/>
      <c r="AX16" s="69"/>
      <c r="AY16" s="69"/>
      <c r="AZ16" s="80"/>
      <c r="BA16" s="80"/>
      <c r="BB16" s="69"/>
      <c r="BC16" s="69"/>
      <c r="BD16" s="80"/>
      <c r="BE16" s="80"/>
      <c r="BF16" s="69"/>
      <c r="BG16" s="69"/>
      <c r="BH16" s="80"/>
      <c r="BI16" s="80"/>
      <c r="BJ16" s="69"/>
      <c r="BK16" s="69"/>
      <c r="BL16" s="80"/>
      <c r="BM16" s="80"/>
      <c r="BN16" s="69"/>
      <c r="BO16" s="69"/>
      <c r="BP16" s="80"/>
      <c r="BQ16" s="80"/>
      <c r="BR16" s="69"/>
      <c r="BS16" s="69"/>
      <c r="BT16" s="80"/>
      <c r="BU16" s="80"/>
      <c r="BV16" s="69"/>
      <c r="BW16" s="69"/>
      <c r="BX16" s="80"/>
      <c r="BY16" s="80"/>
      <c r="BZ16" s="69"/>
      <c r="CA16" s="69"/>
      <c r="CB16" s="80"/>
      <c r="CC16" s="80"/>
      <c r="CD16" s="69"/>
      <c r="CE16" s="69"/>
      <c r="CF16" s="69"/>
      <c r="CG16" s="69"/>
      <c r="CH16" s="69"/>
      <c r="CI16" s="69"/>
      <c r="CJ16" s="68"/>
      <c r="CK16" s="69"/>
      <c r="CL16" s="185"/>
      <c r="CM16" s="67"/>
      <c r="CN16" s="67"/>
      <c r="CO16" s="69"/>
      <c r="CP16" s="185"/>
      <c r="CQ16" s="67"/>
      <c r="CR16" s="67"/>
      <c r="CS16" s="69"/>
      <c r="CT16" s="69"/>
      <c r="CU16" s="69"/>
      <c r="CV16" s="69"/>
      <c r="CW16" s="69"/>
      <c r="CX16" s="69"/>
      <c r="CY16" s="69"/>
      <c r="CZ16" s="69"/>
      <c r="DA16" s="69"/>
      <c r="DG16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t="str">
        <f t="shared" si="0"/>
        <v>CO</v>
      </c>
      <c r="B17" s="67"/>
      <c r="C17" s="67"/>
      <c r="D17" s="67"/>
      <c r="E17" s="69"/>
      <c r="F17" s="185"/>
      <c r="G17" s="67"/>
      <c r="H17" s="69"/>
      <c r="I17" s="69"/>
      <c r="J17" s="69"/>
      <c r="K17" s="69"/>
      <c r="L17" s="69"/>
      <c r="M17" s="69"/>
      <c r="N17" s="69"/>
      <c r="O17" s="69"/>
      <c r="P17" s="69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69"/>
      <c r="AD17" s="69"/>
      <c r="AE17" s="69"/>
      <c r="AF17" s="80"/>
      <c r="AG17" s="80"/>
      <c r="AH17" s="69"/>
      <c r="AI17" s="69"/>
      <c r="AJ17" s="80"/>
      <c r="AK17" s="80"/>
      <c r="AL17" s="69"/>
      <c r="AM17" s="69"/>
      <c r="AN17" s="80"/>
      <c r="AO17" s="80"/>
      <c r="AP17" s="69"/>
      <c r="AQ17" s="69"/>
      <c r="AR17" s="80"/>
      <c r="AS17" s="80"/>
      <c r="AT17" s="69"/>
      <c r="AU17" s="69"/>
      <c r="AV17" s="80"/>
      <c r="AW17" s="80"/>
      <c r="AX17" s="69"/>
      <c r="AY17" s="69"/>
      <c r="AZ17" s="80"/>
      <c r="BA17" s="80"/>
      <c r="BB17" s="69"/>
      <c r="BC17" s="69"/>
      <c r="BD17" s="80"/>
      <c r="BE17" s="80"/>
      <c r="BF17" s="69"/>
      <c r="BG17" s="69"/>
      <c r="BH17" s="80"/>
      <c r="BI17" s="80"/>
      <c r="BJ17" s="69"/>
      <c r="BK17" s="69"/>
      <c r="BL17" s="80"/>
      <c r="BM17" s="80"/>
      <c r="BN17" s="69"/>
      <c r="BO17" s="69"/>
      <c r="BP17" s="80"/>
      <c r="BQ17" s="80"/>
      <c r="BR17" s="69"/>
      <c r="BS17" s="69"/>
      <c r="BT17" s="80"/>
      <c r="BU17" s="80"/>
      <c r="BV17" s="69"/>
      <c r="BW17" s="69"/>
      <c r="BX17" s="80"/>
      <c r="BY17" s="80"/>
      <c r="BZ17" s="69"/>
      <c r="CA17" s="69"/>
      <c r="CB17" s="80"/>
      <c r="CC17" s="80"/>
      <c r="CD17" s="69"/>
      <c r="CE17" s="69"/>
      <c r="CF17" s="69"/>
      <c r="CG17" s="69"/>
      <c r="CH17" s="69"/>
      <c r="CI17" s="69"/>
      <c r="CJ17" s="68"/>
      <c r="CK17" s="69"/>
      <c r="CL17" s="185"/>
      <c r="CM17" s="67"/>
      <c r="CN17" s="67"/>
      <c r="CO17" s="69"/>
      <c r="CP17" s="185"/>
      <c r="CQ17" s="67"/>
      <c r="CR17" s="67"/>
      <c r="CS17" s="69"/>
      <c r="CT17" s="69"/>
      <c r="CU17" s="69"/>
      <c r="CV17" s="69"/>
      <c r="CW17" s="69"/>
      <c r="CX17" s="69"/>
      <c r="CY17" s="69"/>
      <c r="CZ17" s="69"/>
      <c r="DA17" s="69"/>
      <c r="DG17" t="str">
        <f t="shared" si="1"/>
        <v>CO</v>
      </c>
    </row>
    <row r="18" spans="1:113">
      <c r="A18" t="str">
        <f t="shared" si="0"/>
        <v>CO</v>
      </c>
      <c r="B18" s="67"/>
      <c r="C18" s="67"/>
      <c r="D18" s="67"/>
      <c r="E18" s="69"/>
      <c r="F18" s="185"/>
      <c r="G18" s="67"/>
      <c r="H18" s="69"/>
      <c r="I18" s="69"/>
      <c r="J18" s="69"/>
      <c r="K18" s="69"/>
      <c r="L18" s="69"/>
      <c r="M18" s="69"/>
      <c r="N18" s="69"/>
      <c r="O18" s="69"/>
      <c r="P18" s="69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69"/>
      <c r="AD18" s="69"/>
      <c r="AE18" s="69"/>
      <c r="AF18" s="80"/>
      <c r="AG18" s="80"/>
      <c r="AH18" s="69"/>
      <c r="AI18" s="69"/>
      <c r="AJ18" s="80"/>
      <c r="AK18" s="80"/>
      <c r="AL18" s="69"/>
      <c r="AM18" s="69"/>
      <c r="AN18" s="80"/>
      <c r="AO18" s="80"/>
      <c r="AP18" s="69"/>
      <c r="AQ18" s="69"/>
      <c r="AR18" s="80"/>
      <c r="AS18" s="80"/>
      <c r="AT18" s="69"/>
      <c r="AU18" s="69"/>
      <c r="AV18" s="80"/>
      <c r="AW18" s="80"/>
      <c r="AX18" s="69"/>
      <c r="AY18" s="69"/>
      <c r="AZ18" s="80"/>
      <c r="BA18" s="80"/>
      <c r="BB18" s="69"/>
      <c r="BC18" s="69"/>
      <c r="BD18" s="80"/>
      <c r="BE18" s="80"/>
      <c r="BF18" s="69"/>
      <c r="BG18" s="69"/>
      <c r="BH18" s="80"/>
      <c r="BI18" s="80"/>
      <c r="BJ18" s="69"/>
      <c r="BK18" s="69"/>
      <c r="BL18" s="80"/>
      <c r="BM18" s="80"/>
      <c r="BN18" s="69"/>
      <c r="BO18" s="69"/>
      <c r="BP18" s="80"/>
      <c r="BQ18" s="80"/>
      <c r="BR18" s="69"/>
      <c r="BS18" s="69"/>
      <c r="BT18" s="80"/>
      <c r="BU18" s="80"/>
      <c r="BV18" s="69"/>
      <c r="BW18" s="69"/>
      <c r="BX18" s="80"/>
      <c r="BY18" s="80"/>
      <c r="BZ18" s="69"/>
      <c r="CA18" s="69"/>
      <c r="CB18" s="80"/>
      <c r="CC18" s="80"/>
      <c r="CD18" s="69"/>
      <c r="CE18" s="69"/>
      <c r="CF18" s="69"/>
      <c r="CG18" s="69"/>
      <c r="CH18" s="69"/>
      <c r="CI18" s="69"/>
      <c r="CJ18" s="68"/>
      <c r="CK18" s="69"/>
      <c r="CL18" s="185"/>
      <c r="CM18" s="67"/>
      <c r="CN18" s="67"/>
      <c r="CO18" s="69"/>
      <c r="CP18" s="185"/>
      <c r="CQ18" s="67"/>
      <c r="CR18" s="67"/>
      <c r="CS18" s="69"/>
      <c r="CT18" s="69"/>
      <c r="CU18" s="69"/>
      <c r="CV18" s="69"/>
      <c r="CW18" s="69"/>
      <c r="CX18" s="69"/>
      <c r="CY18" s="69"/>
      <c r="CZ18" s="69"/>
      <c r="DA18" s="69"/>
      <c r="DG18" t="str">
        <f t="shared" si="1"/>
        <v>CO</v>
      </c>
    </row>
    <row r="19" spans="1:113">
      <c r="A19" t="str">
        <f t="shared" si="0"/>
        <v>CO</v>
      </c>
      <c r="B19" s="67"/>
      <c r="C19" s="67"/>
      <c r="D19" s="67"/>
      <c r="E19" s="69"/>
      <c r="F19" s="185"/>
      <c r="G19" s="67"/>
      <c r="H19" s="69"/>
      <c r="I19" s="69"/>
      <c r="J19" s="69"/>
      <c r="K19" s="69"/>
      <c r="L19" s="69"/>
      <c r="M19" s="69"/>
      <c r="N19" s="69"/>
      <c r="O19" s="69"/>
      <c r="P19" s="69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69"/>
      <c r="AD19" s="69"/>
      <c r="AE19" s="69"/>
      <c r="AF19" s="80"/>
      <c r="AG19" s="80"/>
      <c r="AH19" s="69"/>
      <c r="AI19" s="69"/>
      <c r="AJ19" s="80"/>
      <c r="AK19" s="80"/>
      <c r="AL19" s="69"/>
      <c r="AM19" s="69"/>
      <c r="AN19" s="80"/>
      <c r="AO19" s="80"/>
      <c r="AP19" s="69"/>
      <c r="AQ19" s="69"/>
      <c r="AR19" s="80"/>
      <c r="AS19" s="80"/>
      <c r="AT19" s="69"/>
      <c r="AU19" s="69"/>
      <c r="AV19" s="80"/>
      <c r="AW19" s="80"/>
      <c r="AX19" s="69"/>
      <c r="AY19" s="69"/>
      <c r="AZ19" s="80"/>
      <c r="BA19" s="80"/>
      <c r="BB19" s="69"/>
      <c r="BC19" s="69"/>
      <c r="BD19" s="80"/>
      <c r="BE19" s="80"/>
      <c r="BF19" s="69"/>
      <c r="BG19" s="69"/>
      <c r="BH19" s="80"/>
      <c r="BI19" s="80"/>
      <c r="BJ19" s="69"/>
      <c r="BK19" s="69"/>
      <c r="BL19" s="80"/>
      <c r="BM19" s="80"/>
      <c r="BN19" s="69"/>
      <c r="BO19" s="69"/>
      <c r="BP19" s="80"/>
      <c r="BQ19" s="80"/>
      <c r="BR19" s="69"/>
      <c r="BS19" s="69"/>
      <c r="BT19" s="80"/>
      <c r="BU19" s="80"/>
      <c r="BV19" s="69"/>
      <c r="BW19" s="69"/>
      <c r="BX19" s="80"/>
      <c r="BY19" s="80"/>
      <c r="BZ19" s="69"/>
      <c r="CA19" s="69"/>
      <c r="CB19" s="80"/>
      <c r="CC19" s="80"/>
      <c r="CD19" s="69"/>
      <c r="CE19" s="69"/>
      <c r="CF19" s="69"/>
      <c r="CG19" s="69"/>
      <c r="CH19" s="69"/>
      <c r="CI19" s="69"/>
      <c r="CJ19" s="68"/>
      <c r="CK19" s="69"/>
      <c r="CL19" s="185"/>
      <c r="CM19" s="67"/>
      <c r="CN19" s="67"/>
      <c r="CO19" s="69"/>
      <c r="CP19" s="185"/>
      <c r="CQ19" s="67"/>
      <c r="CR19" s="67"/>
      <c r="CS19" s="69"/>
      <c r="CT19" s="69"/>
      <c r="CU19" s="69"/>
      <c r="CV19" s="69"/>
      <c r="CW19" s="69"/>
      <c r="CX19" s="69"/>
      <c r="CY19" s="69"/>
      <c r="CZ19" s="69"/>
      <c r="DA19" s="69"/>
      <c r="DG19" t="str">
        <f t="shared" si="1"/>
        <v>CO</v>
      </c>
      <c r="DI19">
        <v>0</v>
      </c>
    </row>
    <row r="20" spans="1:113">
      <c r="B20" s="67"/>
      <c r="C20" s="67"/>
      <c r="D20" s="67"/>
      <c r="E20" s="69"/>
      <c r="F20" s="185"/>
      <c r="G20" s="67"/>
      <c r="H20" s="69"/>
      <c r="I20" s="69"/>
      <c r="J20" s="69"/>
      <c r="K20" s="69"/>
      <c r="L20" s="69"/>
      <c r="M20" s="69"/>
      <c r="N20" s="69"/>
      <c r="O20" s="69"/>
      <c r="P20" s="69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69"/>
      <c r="AD20" s="69"/>
      <c r="AE20" s="69"/>
      <c r="AF20" s="80"/>
      <c r="AG20" s="80"/>
      <c r="AH20" s="69"/>
      <c r="AI20" s="69"/>
      <c r="AJ20" s="80"/>
      <c r="AK20" s="80"/>
      <c r="AL20" s="69"/>
      <c r="AM20" s="69"/>
      <c r="AN20" s="80"/>
      <c r="AO20" s="80"/>
      <c r="AP20" s="69"/>
      <c r="AQ20" s="69"/>
      <c r="AR20" s="80"/>
      <c r="AS20" s="80"/>
      <c r="AT20" s="69"/>
      <c r="AU20" s="69"/>
      <c r="AV20" s="80"/>
      <c r="AW20" s="80"/>
      <c r="AX20" s="69"/>
      <c r="AY20" s="69"/>
      <c r="AZ20" s="80"/>
      <c r="BA20" s="80"/>
      <c r="BB20" s="69"/>
      <c r="BC20" s="69"/>
      <c r="BD20" s="80"/>
      <c r="BE20" s="80"/>
      <c r="BF20" s="69"/>
      <c r="BG20" s="69"/>
      <c r="BH20" s="80"/>
      <c r="BI20" s="80"/>
      <c r="BJ20" s="69"/>
      <c r="BK20" s="69"/>
      <c r="BL20" s="80"/>
      <c r="BM20" s="80"/>
      <c r="BN20" s="69"/>
      <c r="BO20" s="69"/>
      <c r="BP20" s="80"/>
      <c r="BQ20" s="80"/>
      <c r="BR20" s="69"/>
      <c r="BS20" s="69"/>
      <c r="BT20" s="80"/>
      <c r="BU20" s="80"/>
      <c r="BV20" s="69"/>
      <c r="BW20" s="69"/>
      <c r="BX20" s="80"/>
      <c r="BY20" s="80"/>
      <c r="BZ20" s="69"/>
      <c r="CA20" s="69"/>
      <c r="CB20" s="80"/>
      <c r="CC20" s="80"/>
      <c r="CD20" s="69"/>
      <c r="CE20" s="69"/>
      <c r="CF20" s="69"/>
      <c r="CG20" s="69"/>
      <c r="CH20" s="69"/>
      <c r="CI20" s="69"/>
      <c r="CJ20" s="68"/>
      <c r="CK20" s="69"/>
      <c r="CL20" s="185"/>
      <c r="CM20" s="67"/>
      <c r="CN20" s="67"/>
      <c r="CO20" s="69"/>
      <c r="CP20" s="185"/>
      <c r="CQ20" s="67"/>
      <c r="CR20" s="67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13">
      <c r="B21" s="67"/>
      <c r="C21" s="67"/>
      <c r="D21" s="67"/>
      <c r="E21" s="69"/>
      <c r="F21" s="185"/>
      <c r="G21" s="67"/>
      <c r="H21" s="69"/>
      <c r="I21" s="69"/>
      <c r="J21" s="69"/>
      <c r="K21" s="69"/>
      <c r="L21" s="69"/>
      <c r="M21" s="69"/>
      <c r="N21" s="69"/>
      <c r="O21" s="69"/>
      <c r="P21" s="69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69"/>
      <c r="AD21" s="69"/>
      <c r="AE21" s="69"/>
      <c r="AF21" s="80"/>
      <c r="AG21" s="80"/>
      <c r="AH21" s="69"/>
      <c r="AI21" s="69"/>
      <c r="AJ21" s="80"/>
      <c r="AK21" s="80"/>
      <c r="AL21" s="69"/>
      <c r="AM21" s="69"/>
      <c r="AN21" s="80"/>
      <c r="AO21" s="80"/>
      <c r="AP21" s="69"/>
      <c r="AQ21" s="69"/>
      <c r="AR21" s="80"/>
      <c r="AS21" s="80"/>
      <c r="AT21" s="69"/>
      <c r="AU21" s="69"/>
      <c r="AV21" s="80"/>
      <c r="AW21" s="80"/>
      <c r="AX21" s="69"/>
      <c r="AY21" s="69"/>
      <c r="AZ21" s="80"/>
      <c r="BA21" s="80"/>
      <c r="BB21" s="69"/>
      <c r="BC21" s="69"/>
      <c r="BD21" s="80"/>
      <c r="BE21" s="80"/>
      <c r="BF21" s="69"/>
      <c r="BG21" s="69"/>
      <c r="BH21" s="80"/>
      <c r="BI21" s="80"/>
      <c r="BJ21" s="69"/>
      <c r="BK21" s="69"/>
      <c r="BL21" s="80"/>
      <c r="BM21" s="80"/>
      <c r="BN21" s="69"/>
      <c r="BO21" s="69"/>
      <c r="BP21" s="80"/>
      <c r="BQ21" s="80"/>
      <c r="BR21" s="69"/>
      <c r="BS21" s="69"/>
      <c r="BT21" s="80"/>
      <c r="BU21" s="80"/>
      <c r="BV21" s="69"/>
      <c r="BW21" s="69"/>
      <c r="BX21" s="80"/>
      <c r="BY21" s="80"/>
      <c r="BZ21" s="69"/>
      <c r="CA21" s="69"/>
      <c r="CB21" s="80"/>
      <c r="CC21" s="80"/>
      <c r="CD21" s="69"/>
      <c r="CE21" s="69"/>
      <c r="CF21" s="69"/>
      <c r="CG21" s="69"/>
      <c r="CH21" s="69"/>
      <c r="CI21" s="69"/>
      <c r="CJ21" s="68"/>
      <c r="CK21" s="69"/>
      <c r="CL21" s="185"/>
      <c r="CM21" s="67"/>
      <c r="CN21" s="67"/>
      <c r="CO21" s="69"/>
      <c r="CP21" s="185"/>
      <c r="CQ21" s="67"/>
      <c r="CR21" s="67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13">
      <c r="B22" s="67"/>
      <c r="C22" s="67"/>
      <c r="D22" s="67"/>
      <c r="E22" s="69"/>
      <c r="F22" s="185"/>
      <c r="G22" s="67"/>
      <c r="H22" s="69"/>
      <c r="I22" s="69"/>
      <c r="J22" s="69"/>
      <c r="K22" s="69"/>
      <c r="L22" s="69"/>
      <c r="M22" s="69"/>
      <c r="N22" s="69"/>
      <c r="O22" s="69"/>
      <c r="P22" s="69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69"/>
      <c r="AD22" s="69"/>
      <c r="AE22" s="69"/>
      <c r="AF22" s="80"/>
      <c r="AG22" s="80"/>
      <c r="AH22" s="69"/>
      <c r="AI22" s="69"/>
      <c r="AJ22" s="80"/>
      <c r="AK22" s="80"/>
      <c r="AL22" s="69"/>
      <c r="AM22" s="69"/>
      <c r="AN22" s="80"/>
      <c r="AO22" s="80"/>
      <c r="AP22" s="69"/>
      <c r="AQ22" s="69"/>
      <c r="AR22" s="80"/>
      <c r="AS22" s="80"/>
      <c r="AT22" s="69"/>
      <c r="AU22" s="69"/>
      <c r="AV22" s="80"/>
      <c r="AW22" s="80"/>
      <c r="AX22" s="69"/>
      <c r="AY22" s="69"/>
      <c r="AZ22" s="80"/>
      <c r="BA22" s="80"/>
      <c r="BB22" s="69"/>
      <c r="BC22" s="69"/>
      <c r="BD22" s="80"/>
      <c r="BE22" s="80"/>
      <c r="BF22" s="69"/>
      <c r="BG22" s="69"/>
      <c r="BH22" s="80"/>
      <c r="BI22" s="80"/>
      <c r="BJ22" s="69"/>
      <c r="BK22" s="69"/>
      <c r="BL22" s="80"/>
      <c r="BM22" s="80"/>
      <c r="BN22" s="69"/>
      <c r="BO22" s="69"/>
      <c r="BP22" s="80"/>
      <c r="BQ22" s="80"/>
      <c r="BR22" s="69"/>
      <c r="BS22" s="69"/>
      <c r="BT22" s="80"/>
      <c r="BU22" s="80"/>
      <c r="BV22" s="69"/>
      <c r="BW22" s="69"/>
      <c r="BX22" s="80"/>
      <c r="BY22" s="80"/>
      <c r="BZ22" s="69"/>
      <c r="CA22" s="69"/>
      <c r="CB22" s="80"/>
      <c r="CC22" s="80"/>
      <c r="CD22" s="69"/>
      <c r="CE22" s="69"/>
      <c r="CF22" s="69"/>
      <c r="CG22" s="69"/>
      <c r="CH22" s="69"/>
      <c r="CI22" s="69"/>
      <c r="CJ22" s="68"/>
      <c r="CK22" s="69"/>
      <c r="CL22" s="185"/>
      <c r="CM22" s="67"/>
      <c r="CN22" s="67"/>
      <c r="CO22" s="69"/>
      <c r="CP22" s="185"/>
      <c r="CQ22" s="67"/>
      <c r="CR22" s="67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13">
      <c r="B23" s="67"/>
      <c r="C23" s="67"/>
      <c r="D23" s="67"/>
      <c r="E23" s="69"/>
      <c r="F23" s="185"/>
      <c r="G23" s="67"/>
      <c r="H23" s="69"/>
      <c r="I23" s="69"/>
      <c r="J23" s="69"/>
      <c r="K23" s="69"/>
      <c r="L23" s="69"/>
      <c r="M23" s="69"/>
      <c r="N23" s="69"/>
      <c r="O23" s="69"/>
      <c r="P23" s="69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69"/>
      <c r="AD23" s="69"/>
      <c r="AE23" s="69"/>
      <c r="AF23" s="80"/>
      <c r="AG23" s="80"/>
      <c r="AH23" s="69"/>
      <c r="AI23" s="69"/>
      <c r="AJ23" s="80"/>
      <c r="AK23" s="80"/>
      <c r="AL23" s="69"/>
      <c r="AM23" s="69"/>
      <c r="AN23" s="80"/>
      <c r="AO23" s="80"/>
      <c r="AP23" s="69"/>
      <c r="AQ23" s="69"/>
      <c r="AR23" s="80"/>
      <c r="AS23" s="80"/>
      <c r="AT23" s="69"/>
      <c r="AU23" s="69"/>
      <c r="AV23" s="80"/>
      <c r="AW23" s="80"/>
      <c r="AX23" s="69"/>
      <c r="AY23" s="69"/>
      <c r="AZ23" s="80"/>
      <c r="BA23" s="80"/>
      <c r="BB23" s="69"/>
      <c r="BC23" s="69"/>
      <c r="BD23" s="80"/>
      <c r="BE23" s="80"/>
      <c r="BF23" s="69"/>
      <c r="BG23" s="69"/>
      <c r="BH23" s="80"/>
      <c r="BI23" s="80"/>
      <c r="BJ23" s="69"/>
      <c r="BK23" s="69"/>
      <c r="BL23" s="80"/>
      <c r="BM23" s="80"/>
      <c r="BN23" s="69"/>
      <c r="BO23" s="69"/>
      <c r="BP23" s="80"/>
      <c r="BQ23" s="80"/>
      <c r="BR23" s="69"/>
      <c r="BS23" s="69"/>
      <c r="BT23" s="80"/>
      <c r="BU23" s="80"/>
      <c r="BV23" s="69"/>
      <c r="BW23" s="69"/>
      <c r="BX23" s="80"/>
      <c r="BY23" s="80"/>
      <c r="BZ23" s="69"/>
      <c r="CA23" s="69"/>
      <c r="CB23" s="80"/>
      <c r="CC23" s="80"/>
      <c r="CD23" s="69"/>
      <c r="CE23" s="69"/>
      <c r="CF23" s="69"/>
      <c r="CG23" s="69"/>
      <c r="CH23" s="69"/>
      <c r="CI23" s="69"/>
      <c r="CJ23" s="68"/>
      <c r="CK23" s="69"/>
      <c r="CL23" s="185"/>
      <c r="CM23" s="67"/>
      <c r="CN23" s="67"/>
      <c r="CO23" s="69"/>
      <c r="CP23" s="185"/>
      <c r="CQ23" s="67"/>
      <c r="CR23" s="67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13">
      <c r="B24" s="67"/>
      <c r="C24" s="67"/>
      <c r="D24" s="67"/>
      <c r="E24" s="69"/>
      <c r="F24" s="185"/>
      <c r="G24" s="67"/>
      <c r="H24" s="69"/>
      <c r="I24" s="69"/>
      <c r="J24" s="69"/>
      <c r="K24" s="69"/>
      <c r="L24" s="69"/>
      <c r="M24" s="69"/>
      <c r="N24" s="69"/>
      <c r="O24" s="69"/>
      <c r="P24" s="69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69"/>
      <c r="AD24" s="69"/>
      <c r="AE24" s="69"/>
      <c r="AF24" s="80"/>
      <c r="AG24" s="80"/>
      <c r="AH24" s="69"/>
      <c r="AI24" s="69"/>
      <c r="AJ24" s="80"/>
      <c r="AK24" s="80"/>
      <c r="AL24" s="69"/>
      <c r="AM24" s="69"/>
      <c r="AN24" s="80"/>
      <c r="AO24" s="80"/>
      <c r="AP24" s="69"/>
      <c r="AQ24" s="69"/>
      <c r="AR24" s="80"/>
      <c r="AS24" s="80"/>
      <c r="AT24" s="69"/>
      <c r="AU24" s="69"/>
      <c r="AV24" s="80"/>
      <c r="AW24" s="80"/>
      <c r="AX24" s="69"/>
      <c r="AY24" s="69"/>
      <c r="AZ24" s="80"/>
      <c r="BA24" s="80"/>
      <c r="BB24" s="69"/>
      <c r="BC24" s="69"/>
      <c r="BD24" s="80"/>
      <c r="BE24" s="80"/>
      <c r="BF24" s="69"/>
      <c r="BG24" s="69"/>
      <c r="BH24" s="80"/>
      <c r="BI24" s="80"/>
      <c r="BJ24" s="69"/>
      <c r="BK24" s="69"/>
      <c r="BL24" s="80"/>
      <c r="BM24" s="80"/>
      <c r="BN24" s="69"/>
      <c r="BO24" s="69"/>
      <c r="BP24" s="80"/>
      <c r="BQ24" s="80"/>
      <c r="BR24" s="69"/>
      <c r="BS24" s="69"/>
      <c r="BT24" s="80"/>
      <c r="BU24" s="80"/>
      <c r="BV24" s="69"/>
      <c r="BW24" s="69"/>
      <c r="BX24" s="80"/>
      <c r="BY24" s="80"/>
      <c r="BZ24" s="69"/>
      <c r="CA24" s="69"/>
      <c r="CB24" s="80"/>
      <c r="CC24" s="80"/>
      <c r="CD24" s="69"/>
      <c r="CE24" s="69"/>
      <c r="CF24" s="69"/>
      <c r="CG24" s="69"/>
      <c r="CH24" s="69"/>
      <c r="CI24" s="69"/>
      <c r="CJ24" s="68"/>
      <c r="CK24" s="69"/>
      <c r="CL24" s="185"/>
      <c r="CM24" s="67"/>
      <c r="CN24" s="67"/>
      <c r="CO24" s="69"/>
      <c r="CP24" s="185"/>
      <c r="CQ24" s="67"/>
      <c r="CR24" s="67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13">
      <c r="B25" s="67"/>
      <c r="C25" s="67"/>
      <c r="D25" s="67"/>
      <c r="E25" s="69"/>
      <c r="F25" s="185"/>
      <c r="G25" s="67"/>
      <c r="H25" s="69"/>
      <c r="I25" s="69"/>
      <c r="J25" s="69"/>
      <c r="K25" s="69"/>
      <c r="L25" s="69"/>
      <c r="M25" s="69"/>
      <c r="N25" s="69"/>
      <c r="O25" s="69"/>
      <c r="P25" s="69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69"/>
      <c r="AD25" s="69"/>
      <c r="AE25" s="69"/>
      <c r="AF25" s="80"/>
      <c r="AG25" s="80"/>
      <c r="AH25" s="69"/>
      <c r="AI25" s="69"/>
      <c r="AJ25" s="80"/>
      <c r="AK25" s="80"/>
      <c r="AL25" s="69"/>
      <c r="AM25" s="69"/>
      <c r="AN25" s="80"/>
      <c r="AO25" s="80"/>
      <c r="AP25" s="69"/>
      <c r="AQ25" s="69"/>
      <c r="AR25" s="80"/>
      <c r="AS25" s="80"/>
      <c r="AT25" s="69"/>
      <c r="AU25" s="69"/>
      <c r="AV25" s="80"/>
      <c r="AW25" s="80"/>
      <c r="AX25" s="69"/>
      <c r="AY25" s="69"/>
      <c r="AZ25" s="80"/>
      <c r="BA25" s="80"/>
      <c r="BB25" s="69"/>
      <c r="BC25" s="69"/>
      <c r="BD25" s="80"/>
      <c r="BE25" s="80"/>
      <c r="BF25" s="69"/>
      <c r="BG25" s="69"/>
      <c r="BH25" s="80"/>
      <c r="BI25" s="80"/>
      <c r="BJ25" s="69"/>
      <c r="BK25" s="69"/>
      <c r="BL25" s="80"/>
      <c r="BM25" s="80"/>
      <c r="BN25" s="69"/>
      <c r="BO25" s="69"/>
      <c r="BP25" s="80"/>
      <c r="BQ25" s="80"/>
      <c r="BR25" s="69"/>
      <c r="BS25" s="69"/>
      <c r="BT25" s="80"/>
      <c r="BU25" s="80"/>
      <c r="BV25" s="69"/>
      <c r="BW25" s="69"/>
      <c r="BX25" s="80"/>
      <c r="BY25" s="80"/>
      <c r="BZ25" s="69"/>
      <c r="CA25" s="69"/>
      <c r="CB25" s="80"/>
      <c r="CC25" s="80"/>
      <c r="CD25" s="69"/>
      <c r="CE25" s="69"/>
      <c r="CF25" s="69"/>
      <c r="CG25" s="69"/>
      <c r="CH25" s="69"/>
      <c r="CI25" s="69"/>
      <c r="CJ25" s="68"/>
      <c r="CK25" s="69"/>
      <c r="CL25" s="185"/>
      <c r="CM25" s="67"/>
      <c r="CN25" s="67"/>
      <c r="CO25" s="69"/>
      <c r="CP25" s="185"/>
      <c r="CQ25" s="67"/>
      <c r="CR25" s="67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13">
      <c r="B26" s="67"/>
      <c r="C26" s="67"/>
      <c r="D26" s="67"/>
      <c r="E26" s="69"/>
      <c r="F26" s="185"/>
      <c r="G26" s="67"/>
      <c r="H26" s="69"/>
      <c r="I26" s="69"/>
      <c r="J26" s="69"/>
      <c r="K26" s="69"/>
      <c r="L26" s="69"/>
      <c r="M26" s="69"/>
      <c r="N26" s="69"/>
      <c r="O26" s="69"/>
      <c r="P26" s="69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69"/>
      <c r="AD26" s="69"/>
      <c r="AE26" s="69"/>
      <c r="AF26" s="80"/>
      <c r="AG26" s="80"/>
      <c r="AH26" s="69"/>
      <c r="AI26" s="69"/>
      <c r="AJ26" s="80"/>
      <c r="AK26" s="80"/>
      <c r="AL26" s="69"/>
      <c r="AM26" s="69"/>
      <c r="AN26" s="80"/>
      <c r="AO26" s="80"/>
      <c r="AP26" s="69"/>
      <c r="AQ26" s="69"/>
      <c r="AR26" s="80"/>
      <c r="AS26" s="80"/>
      <c r="AT26" s="69"/>
      <c r="AU26" s="69"/>
      <c r="AV26" s="80"/>
      <c r="AW26" s="80"/>
      <c r="AX26" s="69"/>
      <c r="AY26" s="69"/>
      <c r="AZ26" s="80"/>
      <c r="BA26" s="80"/>
      <c r="BB26" s="69"/>
      <c r="BC26" s="69"/>
      <c r="BD26" s="80"/>
      <c r="BE26" s="80"/>
      <c r="BF26" s="69"/>
      <c r="BG26" s="69"/>
      <c r="BH26" s="80"/>
      <c r="BI26" s="80"/>
      <c r="BJ26" s="69"/>
      <c r="BK26" s="69"/>
      <c r="BL26" s="80"/>
      <c r="BM26" s="80"/>
      <c r="BN26" s="69"/>
      <c r="BO26" s="69"/>
      <c r="BP26" s="80"/>
      <c r="BQ26" s="80"/>
      <c r="BR26" s="69"/>
      <c r="BS26" s="69"/>
      <c r="BT26" s="80"/>
      <c r="BU26" s="80"/>
      <c r="BV26" s="69"/>
      <c r="BW26" s="69"/>
      <c r="BX26" s="80"/>
      <c r="BY26" s="80"/>
      <c r="BZ26" s="69"/>
      <c r="CA26" s="69"/>
      <c r="CB26" s="80"/>
      <c r="CC26" s="80"/>
      <c r="CD26" s="69"/>
      <c r="CE26" s="69"/>
      <c r="CF26" s="69"/>
      <c r="CG26" s="69"/>
      <c r="CH26" s="69"/>
      <c r="CI26" s="69"/>
      <c r="CJ26" s="68"/>
      <c r="CK26" s="69"/>
      <c r="CL26" s="185"/>
      <c r="CM26" s="67"/>
      <c r="CN26" s="67"/>
      <c r="CO26" s="69"/>
      <c r="CP26" s="185"/>
      <c r="CQ26" s="67"/>
      <c r="CR26" s="67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13">
      <c r="B27" s="67"/>
      <c r="C27" s="67"/>
      <c r="D27" s="67"/>
      <c r="E27" s="69"/>
      <c r="F27" s="185"/>
      <c r="G27" s="67"/>
      <c r="H27" s="69"/>
      <c r="I27" s="69"/>
      <c r="J27" s="69"/>
      <c r="K27" s="69"/>
      <c r="L27" s="69"/>
      <c r="M27" s="69"/>
      <c r="N27" s="69"/>
      <c r="O27" s="69"/>
      <c r="P27" s="69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69"/>
      <c r="AD27" s="69"/>
      <c r="AE27" s="69"/>
      <c r="AF27" s="80"/>
      <c r="AG27" s="80"/>
      <c r="AH27" s="69"/>
      <c r="AI27" s="69"/>
      <c r="AJ27" s="80"/>
      <c r="AK27" s="80"/>
      <c r="AL27" s="69"/>
      <c r="AM27" s="69"/>
      <c r="AN27" s="80"/>
      <c r="AO27" s="80"/>
      <c r="AP27" s="69"/>
      <c r="AQ27" s="69"/>
      <c r="AR27" s="80"/>
      <c r="AS27" s="80"/>
      <c r="AT27" s="69"/>
      <c r="AU27" s="69"/>
      <c r="AV27" s="80"/>
      <c r="AW27" s="80"/>
      <c r="AX27" s="69"/>
      <c r="AY27" s="69"/>
      <c r="AZ27" s="80"/>
      <c r="BA27" s="80"/>
      <c r="BB27" s="69"/>
      <c r="BC27" s="69"/>
      <c r="BD27" s="80"/>
      <c r="BE27" s="80"/>
      <c r="BF27" s="69"/>
      <c r="BG27" s="69"/>
      <c r="BH27" s="80"/>
      <c r="BI27" s="80"/>
      <c r="BJ27" s="69"/>
      <c r="BK27" s="69"/>
      <c r="BL27" s="80"/>
      <c r="BM27" s="80"/>
      <c r="BN27" s="69"/>
      <c r="BO27" s="69"/>
      <c r="BP27" s="80"/>
      <c r="BQ27" s="80"/>
      <c r="BR27" s="69"/>
      <c r="BS27" s="69"/>
      <c r="BT27" s="80"/>
      <c r="BU27" s="80"/>
      <c r="BV27" s="69"/>
      <c r="BW27" s="69"/>
      <c r="BX27" s="80"/>
      <c r="BY27" s="80"/>
      <c r="BZ27" s="69"/>
      <c r="CA27" s="69"/>
      <c r="CB27" s="80"/>
      <c r="CC27" s="80"/>
      <c r="CD27" s="69"/>
      <c r="CE27" s="69"/>
      <c r="CF27" s="69"/>
      <c r="CG27" s="69"/>
      <c r="CH27" s="69"/>
      <c r="CI27" s="69"/>
      <c r="CJ27" s="68"/>
      <c r="CK27" s="69"/>
      <c r="CL27" s="185"/>
      <c r="CM27" s="67"/>
      <c r="CN27" s="67"/>
      <c r="CO27" s="69"/>
      <c r="CP27" s="185"/>
      <c r="CQ27" s="67"/>
      <c r="CR27" s="67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13">
      <c r="B28" s="67"/>
      <c r="C28" s="67"/>
      <c r="D28" s="67"/>
      <c r="E28" s="69"/>
      <c r="F28" s="185"/>
      <c r="G28" s="67"/>
      <c r="H28" s="69"/>
      <c r="I28" s="69"/>
      <c r="J28" s="69"/>
      <c r="K28" s="69"/>
      <c r="L28" s="69"/>
      <c r="M28" s="69"/>
      <c r="N28" s="69"/>
      <c r="O28" s="69"/>
      <c r="P28" s="69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69"/>
      <c r="AD28" s="69"/>
      <c r="AE28" s="69"/>
      <c r="AF28" s="80"/>
      <c r="AG28" s="80"/>
      <c r="AH28" s="69"/>
      <c r="AI28" s="69"/>
      <c r="AJ28" s="80"/>
      <c r="AK28" s="80"/>
      <c r="AL28" s="69"/>
      <c r="AM28" s="69"/>
      <c r="AN28" s="80"/>
      <c r="AO28" s="80"/>
      <c r="AP28" s="69"/>
      <c r="AQ28" s="69"/>
      <c r="AR28" s="80"/>
      <c r="AS28" s="80"/>
      <c r="AT28" s="69"/>
      <c r="AU28" s="69"/>
      <c r="AV28" s="80"/>
      <c r="AW28" s="80"/>
      <c r="AX28" s="69"/>
      <c r="AY28" s="69"/>
      <c r="AZ28" s="80"/>
      <c r="BA28" s="80"/>
      <c r="BB28" s="69"/>
      <c r="BC28" s="69"/>
      <c r="BD28" s="80"/>
      <c r="BE28" s="80"/>
      <c r="BF28" s="69"/>
      <c r="BG28" s="69"/>
      <c r="BH28" s="80"/>
      <c r="BI28" s="80"/>
      <c r="BJ28" s="69"/>
      <c r="BK28" s="69"/>
      <c r="BL28" s="80"/>
      <c r="BM28" s="80"/>
      <c r="BN28" s="69"/>
      <c r="BO28" s="69"/>
      <c r="BP28" s="80"/>
      <c r="BQ28" s="80"/>
      <c r="BR28" s="69"/>
      <c r="BS28" s="69"/>
      <c r="BT28" s="80"/>
      <c r="BU28" s="80"/>
      <c r="BV28" s="69"/>
      <c r="BW28" s="69"/>
      <c r="BX28" s="80"/>
      <c r="BY28" s="80"/>
      <c r="BZ28" s="69"/>
      <c r="CA28" s="69"/>
      <c r="CB28" s="80"/>
      <c r="CC28" s="80"/>
      <c r="CD28" s="69"/>
      <c r="CE28" s="69"/>
      <c r="CF28" s="69"/>
      <c r="CG28" s="69"/>
      <c r="CH28" s="69"/>
      <c r="CI28" s="69"/>
      <c r="CJ28" s="68"/>
      <c r="CK28" s="69"/>
      <c r="CL28" s="185"/>
      <c r="CM28" s="67"/>
      <c r="CN28" s="67"/>
      <c r="CO28" s="69"/>
      <c r="CP28" s="185"/>
      <c r="CQ28" s="67"/>
      <c r="CR28" s="67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13">
      <c r="B29" s="67"/>
      <c r="C29" s="67"/>
      <c r="D29" s="67"/>
      <c r="E29" s="69"/>
      <c r="F29" s="185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69"/>
      <c r="AD29" s="69"/>
      <c r="AE29" s="69"/>
      <c r="AF29" s="80"/>
      <c r="AG29" s="80"/>
      <c r="AH29" s="69"/>
      <c r="AI29" s="69"/>
      <c r="AJ29" s="80"/>
      <c r="AK29" s="80"/>
      <c r="AL29" s="69"/>
      <c r="AM29" s="69"/>
      <c r="AN29" s="80"/>
      <c r="AO29" s="80"/>
      <c r="AP29" s="69"/>
      <c r="AQ29" s="69"/>
      <c r="AR29" s="80"/>
      <c r="AS29" s="80"/>
      <c r="AT29" s="69"/>
      <c r="AU29" s="69"/>
      <c r="AV29" s="80"/>
      <c r="AW29" s="80"/>
      <c r="AX29" s="69"/>
      <c r="AY29" s="69"/>
      <c r="AZ29" s="80"/>
      <c r="BA29" s="80"/>
      <c r="BB29" s="69"/>
      <c r="BC29" s="69"/>
      <c r="BD29" s="80"/>
      <c r="BE29" s="80"/>
      <c r="BF29" s="69"/>
      <c r="BG29" s="69"/>
      <c r="BH29" s="80"/>
      <c r="BI29" s="80"/>
      <c r="BJ29" s="69"/>
      <c r="BK29" s="69"/>
      <c r="BL29" s="80"/>
      <c r="BM29" s="80"/>
      <c r="BN29" s="69"/>
      <c r="BO29" s="69"/>
      <c r="BP29" s="80"/>
      <c r="BQ29" s="80"/>
      <c r="BR29" s="69"/>
      <c r="BS29" s="69"/>
      <c r="BT29" s="80"/>
      <c r="BU29" s="80"/>
      <c r="BV29" s="69"/>
      <c r="BW29" s="69"/>
      <c r="BX29" s="80"/>
      <c r="BY29" s="80"/>
      <c r="BZ29" s="69"/>
      <c r="CA29" s="69"/>
      <c r="CB29" s="80"/>
      <c r="CC29" s="80"/>
      <c r="CD29" s="69"/>
      <c r="CE29" s="69"/>
      <c r="CF29" s="69"/>
      <c r="CG29" s="69"/>
      <c r="CH29" s="69"/>
      <c r="CI29" s="69"/>
      <c r="CJ29" s="68"/>
      <c r="CK29" s="69"/>
      <c r="CL29" s="185"/>
      <c r="CM29" s="67"/>
      <c r="CN29" s="67"/>
      <c r="CO29" s="69"/>
      <c r="CP29" s="185"/>
      <c r="CQ29" s="67"/>
      <c r="CR29" s="67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13">
      <c r="B30" s="67"/>
      <c r="C30" s="67"/>
      <c r="D30" s="67"/>
      <c r="E30" s="69"/>
      <c r="F30" s="185"/>
      <c r="G30" s="67"/>
      <c r="H30" s="69"/>
      <c r="I30" s="69"/>
      <c r="J30" s="69"/>
      <c r="K30" s="69"/>
      <c r="L30" s="69"/>
      <c r="M30" s="69"/>
      <c r="N30" s="69"/>
      <c r="O30" s="69"/>
      <c r="P30" s="69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69"/>
      <c r="AD30" s="69"/>
      <c r="AE30" s="69"/>
      <c r="AF30" s="80"/>
      <c r="AG30" s="80"/>
      <c r="AH30" s="69"/>
      <c r="AI30" s="69"/>
      <c r="AJ30" s="80"/>
      <c r="AK30" s="80"/>
      <c r="AL30" s="69"/>
      <c r="AM30" s="69"/>
      <c r="AN30" s="80"/>
      <c r="AO30" s="80"/>
      <c r="AP30" s="69"/>
      <c r="AQ30" s="69"/>
      <c r="AR30" s="80"/>
      <c r="AS30" s="80"/>
      <c r="AT30" s="69"/>
      <c r="AU30" s="69"/>
      <c r="AV30" s="80"/>
      <c r="AW30" s="80"/>
      <c r="AX30" s="69"/>
      <c r="AY30" s="69"/>
      <c r="AZ30" s="80"/>
      <c r="BA30" s="80"/>
      <c r="BB30" s="69"/>
      <c r="BC30" s="69"/>
      <c r="BD30" s="80"/>
      <c r="BE30" s="80"/>
      <c r="BF30" s="69"/>
      <c r="BG30" s="69"/>
      <c r="BH30" s="80"/>
      <c r="BI30" s="80"/>
      <c r="BJ30" s="69"/>
      <c r="BK30" s="69"/>
      <c r="BL30" s="80"/>
      <c r="BM30" s="80"/>
      <c r="BN30" s="69"/>
      <c r="BO30" s="69"/>
      <c r="BP30" s="80"/>
      <c r="BQ30" s="80"/>
      <c r="BR30" s="69"/>
      <c r="BS30" s="69"/>
      <c r="BT30" s="80"/>
      <c r="BU30" s="80"/>
      <c r="BV30" s="69"/>
      <c r="BW30" s="69"/>
      <c r="BX30" s="80"/>
      <c r="BY30" s="80"/>
      <c r="BZ30" s="69"/>
      <c r="CA30" s="69"/>
      <c r="CB30" s="80"/>
      <c r="CC30" s="80"/>
      <c r="CD30" s="69"/>
      <c r="CE30" s="69"/>
      <c r="CF30" s="69"/>
      <c r="CG30" s="69"/>
      <c r="CH30" s="69"/>
      <c r="CI30" s="69"/>
      <c r="CJ30" s="68"/>
      <c r="CK30" s="69"/>
      <c r="CL30" s="185"/>
      <c r="CM30" s="67"/>
      <c r="CN30" s="67"/>
      <c r="CO30" s="69"/>
      <c r="CP30" s="185"/>
      <c r="CQ30" s="67"/>
      <c r="CR30" s="67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13">
      <c r="B31" s="67"/>
      <c r="C31" s="67"/>
      <c r="D31" s="67"/>
      <c r="E31" s="69"/>
      <c r="F31" s="185"/>
      <c r="G31" s="67"/>
      <c r="H31" s="69"/>
      <c r="I31" s="69"/>
      <c r="J31" s="69"/>
      <c r="K31" s="69"/>
      <c r="L31" s="69"/>
      <c r="M31" s="69"/>
      <c r="N31" s="69"/>
      <c r="O31" s="69"/>
      <c r="P31" s="69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69"/>
      <c r="AD31" s="69"/>
      <c r="AE31" s="69"/>
      <c r="AF31" s="80"/>
      <c r="AG31" s="80"/>
      <c r="AH31" s="69"/>
      <c r="AI31" s="69"/>
      <c r="AJ31" s="80"/>
      <c r="AK31" s="80"/>
      <c r="AL31" s="69"/>
      <c r="AM31" s="69"/>
      <c r="AN31" s="80"/>
      <c r="AO31" s="80"/>
      <c r="AP31" s="69"/>
      <c r="AQ31" s="69"/>
      <c r="AR31" s="80"/>
      <c r="AS31" s="80"/>
      <c r="AT31" s="69"/>
      <c r="AU31" s="69"/>
      <c r="AV31" s="80"/>
      <c r="AW31" s="80"/>
      <c r="AX31" s="69"/>
      <c r="AY31" s="69"/>
      <c r="AZ31" s="80"/>
      <c r="BA31" s="80"/>
      <c r="BB31" s="69"/>
      <c r="BC31" s="69"/>
      <c r="BD31" s="80"/>
      <c r="BE31" s="80"/>
      <c r="BF31" s="69"/>
      <c r="BG31" s="69"/>
      <c r="BH31" s="80"/>
      <c r="BI31" s="80"/>
      <c r="BJ31" s="69"/>
      <c r="BK31" s="69"/>
      <c r="BL31" s="80"/>
      <c r="BM31" s="80"/>
      <c r="BN31" s="69"/>
      <c r="BO31" s="69"/>
      <c r="BP31" s="80"/>
      <c r="BQ31" s="80"/>
      <c r="BR31" s="69"/>
      <c r="BS31" s="69"/>
      <c r="BT31" s="80"/>
      <c r="BU31" s="80"/>
      <c r="BV31" s="69"/>
      <c r="BW31" s="69"/>
      <c r="BX31" s="80"/>
      <c r="BY31" s="80"/>
      <c r="BZ31" s="69"/>
      <c r="CA31" s="69"/>
      <c r="CB31" s="80"/>
      <c r="CC31" s="80"/>
      <c r="CD31" s="69"/>
      <c r="CE31" s="69"/>
      <c r="CF31" s="69"/>
      <c r="CG31" s="69"/>
      <c r="CH31" s="69"/>
      <c r="CI31" s="69"/>
      <c r="CJ31" s="68"/>
      <c r="CK31" s="69"/>
      <c r="CL31" s="185"/>
      <c r="CM31" s="67"/>
      <c r="CN31" s="67"/>
      <c r="CO31" s="69"/>
      <c r="CP31" s="185"/>
      <c r="CQ31" s="67"/>
      <c r="CR31" s="67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13">
      <c r="B32" s="67"/>
      <c r="C32" s="67"/>
      <c r="D32" s="67"/>
      <c r="E32" s="69"/>
      <c r="F32" s="185"/>
      <c r="G32" s="67"/>
      <c r="H32" s="69"/>
      <c r="I32" s="69"/>
      <c r="J32" s="69"/>
      <c r="K32" s="69"/>
      <c r="L32" s="69"/>
      <c r="M32" s="69"/>
      <c r="N32" s="69"/>
      <c r="O32" s="69"/>
      <c r="P32" s="69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69"/>
      <c r="AD32" s="69"/>
      <c r="AE32" s="69"/>
      <c r="AF32" s="80"/>
      <c r="AG32" s="80"/>
      <c r="AH32" s="69"/>
      <c r="AI32" s="69"/>
      <c r="AJ32" s="80"/>
      <c r="AK32" s="80"/>
      <c r="AL32" s="69"/>
      <c r="AM32" s="69"/>
      <c r="AN32" s="80"/>
      <c r="AO32" s="80"/>
      <c r="AP32" s="69"/>
      <c r="AQ32" s="69"/>
      <c r="AR32" s="80"/>
      <c r="AS32" s="80"/>
      <c r="AT32" s="69"/>
      <c r="AU32" s="69"/>
      <c r="AV32" s="80"/>
      <c r="AW32" s="80"/>
      <c r="AX32" s="69"/>
      <c r="AY32" s="69"/>
      <c r="AZ32" s="80"/>
      <c r="BA32" s="80"/>
      <c r="BB32" s="69"/>
      <c r="BC32" s="69"/>
      <c r="BD32" s="80"/>
      <c r="BE32" s="80"/>
      <c r="BF32" s="69"/>
      <c r="BG32" s="69"/>
      <c r="BH32" s="80"/>
      <c r="BI32" s="80"/>
      <c r="BJ32" s="69"/>
      <c r="BK32" s="69"/>
      <c r="BL32" s="80"/>
      <c r="BM32" s="80"/>
      <c r="BN32" s="69"/>
      <c r="BO32" s="69"/>
      <c r="BP32" s="80"/>
      <c r="BQ32" s="80"/>
      <c r="BR32" s="69"/>
      <c r="BS32" s="69"/>
      <c r="BT32" s="80"/>
      <c r="BU32" s="80"/>
      <c r="BV32" s="69"/>
      <c r="BW32" s="69"/>
      <c r="BX32" s="80"/>
      <c r="BY32" s="80"/>
      <c r="BZ32" s="69"/>
      <c r="CA32" s="69"/>
      <c r="CB32" s="80"/>
      <c r="CC32" s="80"/>
      <c r="CD32" s="69"/>
      <c r="CE32" s="69"/>
      <c r="CF32" s="69"/>
      <c r="CG32" s="69"/>
      <c r="CH32" s="69"/>
      <c r="CI32" s="69"/>
      <c r="CJ32" s="68"/>
      <c r="CK32" s="69"/>
      <c r="CL32" s="185"/>
      <c r="CM32" s="67"/>
      <c r="CN32" s="67"/>
      <c r="CO32" s="69"/>
      <c r="CP32" s="185"/>
      <c r="CQ32" s="67"/>
      <c r="CR32" s="67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2:105">
      <c r="B33" s="67"/>
      <c r="C33" s="67"/>
      <c r="D33" s="67"/>
      <c r="E33" s="69"/>
      <c r="F33" s="185"/>
      <c r="G33" s="67"/>
      <c r="H33" s="69"/>
      <c r="I33" s="69"/>
      <c r="J33" s="69"/>
      <c r="K33" s="69"/>
      <c r="L33" s="69"/>
      <c r="M33" s="69"/>
      <c r="N33" s="69"/>
      <c r="O33" s="69"/>
      <c r="P33" s="69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69"/>
      <c r="AD33" s="69"/>
      <c r="AE33" s="69"/>
      <c r="AF33" s="80"/>
      <c r="AG33" s="80"/>
      <c r="AH33" s="69"/>
      <c r="AI33" s="69"/>
      <c r="AJ33" s="80"/>
      <c r="AK33" s="80"/>
      <c r="AL33" s="69"/>
      <c r="AM33" s="69"/>
      <c r="AN33" s="80"/>
      <c r="AO33" s="80"/>
      <c r="AP33" s="69"/>
      <c r="AQ33" s="69"/>
      <c r="AR33" s="80"/>
      <c r="AS33" s="80"/>
      <c r="AT33" s="69"/>
      <c r="AU33" s="69"/>
      <c r="AV33" s="80"/>
      <c r="AW33" s="80"/>
      <c r="AX33" s="69"/>
      <c r="AY33" s="69"/>
      <c r="AZ33" s="80"/>
      <c r="BA33" s="80"/>
      <c r="BB33" s="69"/>
      <c r="BC33" s="69"/>
      <c r="BD33" s="80"/>
      <c r="BE33" s="80"/>
      <c r="BF33" s="69"/>
      <c r="BG33" s="69"/>
      <c r="BH33" s="80"/>
      <c r="BI33" s="80"/>
      <c r="BJ33" s="69"/>
      <c r="BK33" s="69"/>
      <c r="BL33" s="80"/>
      <c r="BM33" s="80"/>
      <c r="BN33" s="69"/>
      <c r="BO33" s="69"/>
      <c r="BP33" s="80"/>
      <c r="BQ33" s="80"/>
      <c r="BR33" s="69"/>
      <c r="BS33" s="69"/>
      <c r="BT33" s="80"/>
      <c r="BU33" s="80"/>
      <c r="BV33" s="69"/>
      <c r="BW33" s="69"/>
      <c r="BX33" s="80"/>
      <c r="BY33" s="80"/>
      <c r="BZ33" s="69"/>
      <c r="CA33" s="69"/>
      <c r="CB33" s="80"/>
      <c r="CC33" s="80"/>
      <c r="CD33" s="69"/>
      <c r="CE33" s="69"/>
      <c r="CF33" s="69"/>
      <c r="CG33" s="69"/>
      <c r="CH33" s="69"/>
      <c r="CI33" s="69"/>
      <c r="CJ33" s="68"/>
      <c r="CK33" s="69"/>
      <c r="CL33" s="185"/>
      <c r="CM33" s="67"/>
      <c r="CN33" s="67"/>
      <c r="CO33" s="69"/>
      <c r="CP33" s="185"/>
      <c r="CQ33" s="67"/>
      <c r="CR33" s="67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2:105">
      <c r="B34" s="67"/>
      <c r="C34" s="67"/>
      <c r="D34" s="67"/>
      <c r="E34" s="69"/>
      <c r="F34" s="185"/>
      <c r="G34" s="67"/>
      <c r="H34" s="69"/>
      <c r="I34" s="69"/>
      <c r="J34" s="69"/>
      <c r="K34" s="69"/>
      <c r="L34" s="69"/>
      <c r="M34" s="69"/>
      <c r="N34" s="69"/>
      <c r="O34" s="69"/>
      <c r="P34" s="69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69"/>
      <c r="AD34" s="69"/>
      <c r="AE34" s="69"/>
      <c r="AF34" s="80"/>
      <c r="AG34" s="80"/>
      <c r="AH34" s="69"/>
      <c r="AI34" s="69"/>
      <c r="AJ34" s="80"/>
      <c r="AK34" s="80"/>
      <c r="AL34" s="69"/>
      <c r="AM34" s="69"/>
      <c r="AN34" s="80"/>
      <c r="AO34" s="80"/>
      <c r="AP34" s="69"/>
      <c r="AQ34" s="69"/>
      <c r="AR34" s="80"/>
      <c r="AS34" s="80"/>
      <c r="AT34" s="69"/>
      <c r="AU34" s="69"/>
      <c r="AV34" s="80"/>
      <c r="AW34" s="80"/>
      <c r="AX34" s="69"/>
      <c r="AY34" s="69"/>
      <c r="AZ34" s="80"/>
      <c r="BA34" s="80"/>
      <c r="BB34" s="69"/>
      <c r="BC34" s="69"/>
      <c r="BD34" s="80"/>
      <c r="BE34" s="80"/>
      <c r="BF34" s="69"/>
      <c r="BG34" s="69"/>
      <c r="BH34" s="80"/>
      <c r="BI34" s="80"/>
      <c r="BJ34" s="69"/>
      <c r="BK34" s="69"/>
      <c r="BL34" s="80"/>
      <c r="BM34" s="80"/>
      <c r="BN34" s="69"/>
      <c r="BO34" s="69"/>
      <c r="BP34" s="80"/>
      <c r="BQ34" s="80"/>
      <c r="BR34" s="69"/>
      <c r="BS34" s="69"/>
      <c r="BT34" s="80"/>
      <c r="BU34" s="80"/>
      <c r="BV34" s="69"/>
      <c r="BW34" s="69"/>
      <c r="BX34" s="80"/>
      <c r="BY34" s="80"/>
      <c r="BZ34" s="69"/>
      <c r="CA34" s="69"/>
      <c r="CB34" s="80"/>
      <c r="CC34" s="80"/>
      <c r="CD34" s="69"/>
      <c r="CE34" s="69"/>
      <c r="CF34" s="69"/>
      <c r="CG34" s="69"/>
      <c r="CH34" s="69"/>
      <c r="CI34" s="69"/>
      <c r="CJ34" s="68"/>
      <c r="CK34" s="69"/>
      <c r="CL34" s="185"/>
      <c r="CM34" s="67"/>
      <c r="CN34" s="67"/>
      <c r="CO34" s="69"/>
      <c r="CP34" s="185"/>
      <c r="CQ34" s="67"/>
      <c r="CR34" s="67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2:105">
      <c r="B35" s="67"/>
      <c r="C35" s="67"/>
      <c r="D35" s="67"/>
      <c r="E35" s="69"/>
      <c r="F35" s="185"/>
      <c r="G35" s="67"/>
      <c r="H35" s="69"/>
      <c r="I35" s="69"/>
      <c r="J35" s="69"/>
      <c r="K35" s="69"/>
      <c r="L35" s="69"/>
      <c r="M35" s="69"/>
      <c r="N35" s="69"/>
      <c r="O35" s="69"/>
      <c r="P35" s="69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69"/>
      <c r="AD35" s="69"/>
      <c r="AE35" s="69"/>
      <c r="AF35" s="80"/>
      <c r="AG35" s="80"/>
      <c r="AH35" s="69"/>
      <c r="AI35" s="69"/>
      <c r="AJ35" s="80"/>
      <c r="AK35" s="80"/>
      <c r="AL35" s="69"/>
      <c r="AM35" s="69"/>
      <c r="AN35" s="80"/>
      <c r="AO35" s="80"/>
      <c r="AP35" s="69"/>
      <c r="AQ35" s="69"/>
      <c r="AR35" s="80"/>
      <c r="AS35" s="80"/>
      <c r="AT35" s="69"/>
      <c r="AU35" s="69"/>
      <c r="AV35" s="80"/>
      <c r="AW35" s="80"/>
      <c r="AX35" s="69"/>
      <c r="AY35" s="69"/>
      <c r="AZ35" s="80"/>
      <c r="BA35" s="80"/>
      <c r="BB35" s="69"/>
      <c r="BC35" s="69"/>
      <c r="BD35" s="80"/>
      <c r="BE35" s="80"/>
      <c r="BF35" s="69"/>
      <c r="BG35" s="69"/>
      <c r="BH35" s="80"/>
      <c r="BI35" s="80"/>
      <c r="BJ35" s="69"/>
      <c r="BK35" s="69"/>
      <c r="BL35" s="80"/>
      <c r="BM35" s="80"/>
      <c r="BN35" s="69"/>
      <c r="BO35" s="69"/>
      <c r="BP35" s="80"/>
      <c r="BQ35" s="80"/>
      <c r="BR35" s="69"/>
      <c r="BS35" s="69"/>
      <c r="BT35" s="80"/>
      <c r="BU35" s="80"/>
      <c r="BV35" s="69"/>
      <c r="BW35" s="69"/>
      <c r="BX35" s="80"/>
      <c r="BY35" s="80"/>
      <c r="BZ35" s="69"/>
      <c r="CA35" s="69"/>
      <c r="CB35" s="80"/>
      <c r="CC35" s="80"/>
      <c r="CD35" s="69"/>
      <c r="CE35" s="69"/>
      <c r="CF35" s="69"/>
      <c r="CG35" s="69"/>
      <c r="CH35" s="69"/>
      <c r="CI35" s="69"/>
      <c r="CJ35" s="68"/>
      <c r="CK35" s="69"/>
      <c r="CL35" s="185"/>
      <c r="CM35" s="67"/>
      <c r="CN35" s="67"/>
      <c r="CO35" s="69"/>
      <c r="CP35" s="185"/>
      <c r="CQ35" s="67"/>
      <c r="CR35" s="67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2:105">
      <c r="B36" s="67"/>
      <c r="C36" s="67"/>
      <c r="D36" s="67"/>
      <c r="E36" s="69"/>
      <c r="F36" s="185"/>
      <c r="G36" s="67"/>
      <c r="H36" s="69"/>
      <c r="I36" s="69"/>
      <c r="J36" s="69"/>
      <c r="K36" s="69"/>
      <c r="L36" s="69"/>
      <c r="M36" s="69"/>
      <c r="N36" s="69"/>
      <c r="O36" s="69"/>
      <c r="P36" s="69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69"/>
      <c r="AD36" s="69"/>
      <c r="AE36" s="69"/>
      <c r="AF36" s="80"/>
      <c r="AG36" s="80"/>
      <c r="AH36" s="69"/>
      <c r="AI36" s="69"/>
      <c r="AJ36" s="80"/>
      <c r="AK36" s="80"/>
      <c r="AL36" s="69"/>
      <c r="AM36" s="69"/>
      <c r="AN36" s="80"/>
      <c r="AO36" s="80"/>
      <c r="AP36" s="69"/>
      <c r="AQ36" s="69"/>
      <c r="AR36" s="80"/>
      <c r="AS36" s="80"/>
      <c r="AT36" s="69"/>
      <c r="AU36" s="69"/>
      <c r="AV36" s="80"/>
      <c r="AW36" s="80"/>
      <c r="AX36" s="69"/>
      <c r="AY36" s="69"/>
      <c r="AZ36" s="80"/>
      <c r="BA36" s="80"/>
      <c r="BB36" s="69"/>
      <c r="BC36" s="69"/>
      <c r="BD36" s="80"/>
      <c r="BE36" s="80"/>
      <c r="BF36" s="69"/>
      <c r="BG36" s="69"/>
      <c r="BH36" s="80"/>
      <c r="BI36" s="80"/>
      <c r="BJ36" s="69"/>
      <c r="BK36" s="69"/>
      <c r="BL36" s="80"/>
      <c r="BM36" s="80"/>
      <c r="BN36" s="69"/>
      <c r="BO36" s="69"/>
      <c r="BP36" s="80"/>
      <c r="BQ36" s="80"/>
      <c r="BR36" s="69"/>
      <c r="BS36" s="69"/>
      <c r="BT36" s="80"/>
      <c r="BU36" s="80"/>
      <c r="BV36" s="69"/>
      <c r="BW36" s="69"/>
      <c r="BX36" s="80"/>
      <c r="BY36" s="80"/>
      <c r="BZ36" s="69"/>
      <c r="CA36" s="69"/>
      <c r="CB36" s="80"/>
      <c r="CC36" s="80"/>
      <c r="CD36" s="69"/>
      <c r="CE36" s="69"/>
      <c r="CF36" s="69"/>
      <c r="CG36" s="69"/>
      <c r="CH36" s="69"/>
      <c r="CI36" s="69"/>
      <c r="CJ36" s="68"/>
      <c r="CK36" s="69"/>
      <c r="CL36" s="185"/>
      <c r="CM36" s="67"/>
      <c r="CN36" s="67"/>
      <c r="CO36" s="69"/>
      <c r="CP36" s="185"/>
      <c r="CQ36" s="67"/>
      <c r="CR36" s="67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2:105">
      <c r="B37" s="67"/>
      <c r="C37" s="67"/>
      <c r="D37" s="67"/>
      <c r="E37" s="69"/>
      <c r="F37" s="185"/>
      <c r="G37" s="67"/>
      <c r="H37" s="69"/>
      <c r="I37" s="69"/>
      <c r="J37" s="69"/>
      <c r="K37" s="69"/>
      <c r="L37" s="69"/>
      <c r="M37" s="69"/>
      <c r="N37" s="69"/>
      <c r="O37" s="69"/>
      <c r="P37" s="69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69"/>
      <c r="AD37" s="69"/>
      <c r="AE37" s="69"/>
      <c r="AF37" s="80"/>
      <c r="AG37" s="80"/>
      <c r="AH37" s="69"/>
      <c r="AI37" s="69"/>
      <c r="AJ37" s="80"/>
      <c r="AK37" s="80"/>
      <c r="AL37" s="69"/>
      <c r="AM37" s="69"/>
      <c r="AN37" s="80"/>
      <c r="AO37" s="80"/>
      <c r="AP37" s="69"/>
      <c r="AQ37" s="69"/>
      <c r="AR37" s="80"/>
      <c r="AS37" s="80"/>
      <c r="AT37" s="69"/>
      <c r="AU37" s="69"/>
      <c r="AV37" s="80"/>
      <c r="AW37" s="80"/>
      <c r="AX37" s="69"/>
      <c r="AY37" s="69"/>
      <c r="AZ37" s="80"/>
      <c r="BA37" s="80"/>
      <c r="BB37" s="69"/>
      <c r="BC37" s="69"/>
      <c r="BD37" s="80"/>
      <c r="BE37" s="80"/>
      <c r="BF37" s="69"/>
      <c r="BG37" s="69"/>
      <c r="BH37" s="80"/>
      <c r="BI37" s="80"/>
      <c r="BJ37" s="69"/>
      <c r="BK37" s="69"/>
      <c r="BL37" s="80"/>
      <c r="BM37" s="80"/>
      <c r="BN37" s="69"/>
      <c r="BO37" s="69"/>
      <c r="BP37" s="80"/>
      <c r="BQ37" s="80"/>
      <c r="BR37" s="69"/>
      <c r="BS37" s="69"/>
      <c r="BT37" s="80"/>
      <c r="BU37" s="80"/>
      <c r="BV37" s="69"/>
      <c r="BW37" s="69"/>
      <c r="BX37" s="80"/>
      <c r="BY37" s="80"/>
      <c r="BZ37" s="69"/>
      <c r="CA37" s="69"/>
      <c r="CB37" s="80"/>
      <c r="CC37" s="80"/>
      <c r="CD37" s="69"/>
      <c r="CE37" s="69"/>
      <c r="CF37" s="69"/>
      <c r="CG37" s="69"/>
      <c r="CH37" s="69"/>
      <c r="CI37" s="69"/>
      <c r="CJ37" s="68"/>
      <c r="CK37" s="69"/>
      <c r="CL37" s="185"/>
      <c r="CM37" s="67"/>
      <c r="CN37" s="67"/>
      <c r="CO37" s="69"/>
      <c r="CP37" s="185"/>
      <c r="CQ37" s="67"/>
      <c r="CR37" s="67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2:105">
      <c r="B38" s="67"/>
      <c r="C38" s="67"/>
      <c r="D38" s="67"/>
      <c r="E38" s="69"/>
      <c r="F38" s="185"/>
      <c r="G38" s="67"/>
      <c r="H38" s="69"/>
      <c r="I38" s="69"/>
      <c r="J38" s="69"/>
      <c r="K38" s="69"/>
      <c r="L38" s="69"/>
      <c r="M38" s="69"/>
      <c r="N38" s="69"/>
      <c r="O38" s="69"/>
      <c r="P38" s="69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69"/>
      <c r="AD38" s="69"/>
      <c r="AE38" s="69"/>
      <c r="AF38" s="80"/>
      <c r="AG38" s="80"/>
      <c r="AH38" s="69"/>
      <c r="AI38" s="69"/>
      <c r="AJ38" s="80"/>
      <c r="AK38" s="80"/>
      <c r="AL38" s="69"/>
      <c r="AM38" s="69"/>
      <c r="AN38" s="80"/>
      <c r="AO38" s="80"/>
      <c r="AP38" s="69"/>
      <c r="AQ38" s="69"/>
      <c r="AR38" s="80"/>
      <c r="AS38" s="80"/>
      <c r="AT38" s="69"/>
      <c r="AU38" s="69"/>
      <c r="AV38" s="80"/>
      <c r="AW38" s="80"/>
      <c r="AX38" s="69"/>
      <c r="AY38" s="69"/>
      <c r="AZ38" s="80"/>
      <c r="BA38" s="80"/>
      <c r="BB38" s="69"/>
      <c r="BC38" s="69"/>
      <c r="BD38" s="80"/>
      <c r="BE38" s="80"/>
      <c r="BF38" s="69"/>
      <c r="BG38" s="69"/>
      <c r="BH38" s="80"/>
      <c r="BI38" s="80"/>
      <c r="BJ38" s="69"/>
      <c r="BK38" s="69"/>
      <c r="BL38" s="80"/>
      <c r="BM38" s="80"/>
      <c r="BN38" s="69"/>
      <c r="BO38" s="69"/>
      <c r="BP38" s="80"/>
      <c r="BQ38" s="80"/>
      <c r="BR38" s="69"/>
      <c r="BS38" s="69"/>
      <c r="BT38" s="80"/>
      <c r="BU38" s="80"/>
      <c r="BV38" s="69"/>
      <c r="BW38" s="69"/>
      <c r="BX38" s="80"/>
      <c r="BY38" s="80"/>
      <c r="BZ38" s="69"/>
      <c r="CA38" s="69"/>
      <c r="CB38" s="80"/>
      <c r="CC38" s="80"/>
      <c r="CD38" s="69"/>
      <c r="CE38" s="69"/>
      <c r="CF38" s="69"/>
      <c r="CG38" s="69"/>
      <c r="CH38" s="69"/>
      <c r="CI38" s="69"/>
      <c r="CJ38" s="68"/>
      <c r="CK38" s="69"/>
      <c r="CL38" s="185"/>
      <c r="CM38" s="67"/>
      <c r="CN38" s="67"/>
      <c r="CO38" s="69"/>
      <c r="CP38" s="185"/>
      <c r="CQ38" s="67"/>
      <c r="CR38" s="67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2:105">
      <c r="B39" s="67"/>
      <c r="C39" s="67"/>
      <c r="D39" s="67"/>
      <c r="E39" s="69"/>
      <c r="F39" s="185"/>
      <c r="G39" s="67"/>
      <c r="H39" s="69"/>
      <c r="I39" s="69"/>
      <c r="J39" s="69"/>
      <c r="K39" s="69"/>
      <c r="L39" s="69"/>
      <c r="M39" s="69"/>
      <c r="N39" s="69"/>
      <c r="O39" s="69"/>
      <c r="P39" s="69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69"/>
      <c r="AD39" s="69"/>
      <c r="AE39" s="69"/>
      <c r="AF39" s="80"/>
      <c r="AG39" s="80"/>
      <c r="AH39" s="69"/>
      <c r="AI39" s="69"/>
      <c r="AJ39" s="80"/>
      <c r="AK39" s="80"/>
      <c r="AL39" s="69"/>
      <c r="AM39" s="69"/>
      <c r="AN39" s="80"/>
      <c r="AO39" s="80"/>
      <c r="AP39" s="69"/>
      <c r="AQ39" s="69"/>
      <c r="AR39" s="80"/>
      <c r="AS39" s="80"/>
      <c r="AT39" s="69"/>
      <c r="AU39" s="69"/>
      <c r="AV39" s="80"/>
      <c r="AW39" s="80"/>
      <c r="AX39" s="69"/>
      <c r="AY39" s="69"/>
      <c r="AZ39" s="80"/>
      <c r="BA39" s="80"/>
      <c r="BB39" s="69"/>
      <c r="BC39" s="69"/>
      <c r="BD39" s="80"/>
      <c r="BE39" s="80"/>
      <c r="BF39" s="69"/>
      <c r="BG39" s="69"/>
      <c r="BH39" s="80"/>
      <c r="BI39" s="80"/>
      <c r="BJ39" s="69"/>
      <c r="BK39" s="69"/>
      <c r="BL39" s="80"/>
      <c r="BM39" s="80"/>
      <c r="BN39" s="69"/>
      <c r="BO39" s="69"/>
      <c r="BP39" s="80"/>
      <c r="BQ39" s="80"/>
      <c r="BR39" s="69"/>
      <c r="BS39" s="69"/>
      <c r="BT39" s="80"/>
      <c r="BU39" s="80"/>
      <c r="BV39" s="69"/>
      <c r="BW39" s="69"/>
      <c r="BX39" s="80"/>
      <c r="BY39" s="80"/>
      <c r="BZ39" s="69"/>
      <c r="CA39" s="69"/>
      <c r="CB39" s="80"/>
      <c r="CC39" s="80"/>
      <c r="CD39" s="69"/>
      <c r="CE39" s="69"/>
      <c r="CF39" s="69"/>
      <c r="CG39" s="69"/>
      <c r="CH39" s="69"/>
      <c r="CI39" s="69"/>
      <c r="CJ39" s="68"/>
      <c r="CK39" s="69"/>
      <c r="CL39" s="185"/>
      <c r="CM39" s="67"/>
      <c r="CN39" s="67"/>
      <c r="CO39" s="69"/>
      <c r="CP39" s="185"/>
      <c r="CQ39" s="67"/>
      <c r="CR39" s="67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2:105">
      <c r="B40" s="67"/>
      <c r="C40" s="67"/>
      <c r="D40" s="67"/>
      <c r="E40" s="69"/>
      <c r="F40" s="185"/>
      <c r="G40" s="67"/>
      <c r="H40" s="69"/>
      <c r="I40" s="69"/>
      <c r="J40" s="69"/>
      <c r="K40" s="69"/>
      <c r="L40" s="69"/>
      <c r="M40" s="69"/>
      <c r="N40" s="69"/>
      <c r="O40" s="69"/>
      <c r="P40" s="69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69"/>
      <c r="AD40" s="69"/>
      <c r="AE40" s="69"/>
      <c r="AF40" s="80"/>
      <c r="AG40" s="80"/>
      <c r="AH40" s="69"/>
      <c r="AI40" s="69"/>
      <c r="AJ40" s="80"/>
      <c r="AK40" s="80"/>
      <c r="AL40" s="69"/>
      <c r="AM40" s="69"/>
      <c r="AN40" s="80"/>
      <c r="AO40" s="80"/>
      <c r="AP40" s="69"/>
      <c r="AQ40" s="69"/>
      <c r="AR40" s="80"/>
      <c r="AS40" s="80"/>
      <c r="AT40" s="69"/>
      <c r="AU40" s="69"/>
      <c r="AV40" s="80"/>
      <c r="AW40" s="80"/>
      <c r="AX40" s="69"/>
      <c r="AY40" s="69"/>
      <c r="AZ40" s="80"/>
      <c r="BA40" s="80"/>
      <c r="BB40" s="69"/>
      <c r="BC40" s="69"/>
      <c r="BD40" s="80"/>
      <c r="BE40" s="80"/>
      <c r="BF40" s="69"/>
      <c r="BG40" s="69"/>
      <c r="BH40" s="80"/>
      <c r="BI40" s="80"/>
      <c r="BJ40" s="69"/>
      <c r="BK40" s="69"/>
      <c r="BL40" s="80"/>
      <c r="BM40" s="80"/>
      <c r="BN40" s="69"/>
      <c r="BO40" s="69"/>
      <c r="BP40" s="80"/>
      <c r="BQ40" s="80"/>
      <c r="BR40" s="69"/>
      <c r="BS40" s="69"/>
      <c r="BT40" s="80"/>
      <c r="BU40" s="80"/>
      <c r="BV40" s="69"/>
      <c r="BW40" s="69"/>
      <c r="BX40" s="80"/>
      <c r="BY40" s="80"/>
      <c r="BZ40" s="69"/>
      <c r="CA40" s="69"/>
      <c r="CB40" s="80"/>
      <c r="CC40" s="80"/>
      <c r="CD40" s="69"/>
      <c r="CE40" s="69"/>
      <c r="CF40" s="69"/>
      <c r="CG40" s="69"/>
      <c r="CH40" s="69"/>
      <c r="CI40" s="69"/>
      <c r="CJ40" s="68"/>
      <c r="CK40" s="69"/>
      <c r="CL40" s="185"/>
      <c r="CM40" s="67"/>
      <c r="CN40" s="67"/>
      <c r="CO40" s="69"/>
      <c r="CP40" s="185"/>
      <c r="CQ40" s="67"/>
      <c r="CR40" s="67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2:105">
      <c r="B41" s="67"/>
      <c r="C41" s="67"/>
      <c r="D41" s="67"/>
      <c r="E41" s="69"/>
      <c r="F41" s="185"/>
      <c r="G41" s="67"/>
      <c r="H41" s="69"/>
      <c r="I41" s="69"/>
      <c r="J41" s="69"/>
      <c r="K41" s="69"/>
      <c r="L41" s="69"/>
      <c r="M41" s="69"/>
      <c r="N41" s="69"/>
      <c r="O41" s="69"/>
      <c r="P41" s="69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69"/>
      <c r="AD41" s="69"/>
      <c r="AE41" s="69"/>
      <c r="AF41" s="80"/>
      <c r="AG41" s="80"/>
      <c r="AH41" s="69"/>
      <c r="AI41" s="69"/>
      <c r="AJ41" s="80"/>
      <c r="AK41" s="80"/>
      <c r="AL41" s="69"/>
      <c r="AM41" s="69"/>
      <c r="AN41" s="80"/>
      <c r="AO41" s="80"/>
      <c r="AP41" s="69"/>
      <c r="AQ41" s="69"/>
      <c r="AR41" s="80"/>
      <c r="AS41" s="80"/>
      <c r="AT41" s="69"/>
      <c r="AU41" s="69"/>
      <c r="AV41" s="80"/>
      <c r="AW41" s="80"/>
      <c r="AX41" s="69"/>
      <c r="AY41" s="69"/>
      <c r="AZ41" s="80"/>
      <c r="BA41" s="80"/>
      <c r="BB41" s="69"/>
      <c r="BC41" s="69"/>
      <c r="BD41" s="80"/>
      <c r="BE41" s="80"/>
      <c r="BF41" s="69"/>
      <c r="BG41" s="69"/>
      <c r="BH41" s="80"/>
      <c r="BI41" s="80"/>
      <c r="BJ41" s="69"/>
      <c r="BK41" s="69"/>
      <c r="BL41" s="80"/>
      <c r="BM41" s="80"/>
      <c r="BN41" s="69"/>
      <c r="BO41" s="69"/>
      <c r="BP41" s="80"/>
      <c r="BQ41" s="80"/>
      <c r="BR41" s="69"/>
      <c r="BS41" s="69"/>
      <c r="BT41" s="80"/>
      <c r="BU41" s="80"/>
      <c r="BV41" s="69"/>
      <c r="BW41" s="69"/>
      <c r="BX41" s="80"/>
      <c r="BY41" s="80"/>
      <c r="BZ41" s="69"/>
      <c r="CA41" s="69"/>
      <c r="CB41" s="80"/>
      <c r="CC41" s="80"/>
      <c r="CD41" s="69"/>
      <c r="CE41" s="69"/>
      <c r="CF41" s="69"/>
      <c r="CG41" s="69"/>
      <c r="CH41" s="69"/>
      <c r="CI41" s="69"/>
      <c r="CJ41" s="68"/>
      <c r="CK41" s="69"/>
      <c r="CL41" s="185"/>
      <c r="CM41" s="67"/>
      <c r="CN41" s="67"/>
      <c r="CO41" s="69"/>
      <c r="CP41" s="185"/>
      <c r="CQ41" s="67"/>
      <c r="CR41" s="67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2:105">
      <c r="B42" s="67"/>
      <c r="C42" s="67"/>
      <c r="D42" s="67"/>
      <c r="E42" s="69"/>
      <c r="F42" s="185"/>
      <c r="G42" s="67"/>
      <c r="H42" s="69"/>
      <c r="I42" s="69"/>
      <c r="J42" s="69"/>
      <c r="K42" s="69"/>
      <c r="L42" s="69"/>
      <c r="M42" s="69"/>
      <c r="N42" s="69"/>
      <c r="O42" s="69"/>
      <c r="P42" s="69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69"/>
      <c r="AD42" s="69"/>
      <c r="AE42" s="69"/>
      <c r="AF42" s="80"/>
      <c r="AG42" s="80"/>
      <c r="AH42" s="69"/>
      <c r="AI42" s="69"/>
      <c r="AJ42" s="80"/>
      <c r="AK42" s="80"/>
      <c r="AL42" s="69"/>
      <c r="AM42" s="69"/>
      <c r="AN42" s="80"/>
      <c r="AO42" s="80"/>
      <c r="AP42" s="69"/>
      <c r="AQ42" s="69"/>
      <c r="AR42" s="80"/>
      <c r="AS42" s="80"/>
      <c r="AT42" s="69"/>
      <c r="AU42" s="69"/>
      <c r="AV42" s="80"/>
      <c r="AW42" s="80"/>
      <c r="AX42" s="69"/>
      <c r="AY42" s="69"/>
      <c r="AZ42" s="80"/>
      <c r="BA42" s="80"/>
      <c r="BB42" s="69"/>
      <c r="BC42" s="69"/>
      <c r="BD42" s="80"/>
      <c r="BE42" s="80"/>
      <c r="BF42" s="69"/>
      <c r="BG42" s="69"/>
      <c r="BH42" s="80"/>
      <c r="BI42" s="80"/>
      <c r="BJ42" s="69"/>
      <c r="BK42" s="69"/>
      <c r="BL42" s="80"/>
      <c r="BM42" s="80"/>
      <c r="BN42" s="69"/>
      <c r="BO42" s="69"/>
      <c r="BP42" s="80"/>
      <c r="BQ42" s="80"/>
      <c r="BR42" s="69"/>
      <c r="BS42" s="69"/>
      <c r="BT42" s="80"/>
      <c r="BU42" s="80"/>
      <c r="BV42" s="69"/>
      <c r="BW42" s="69"/>
      <c r="BX42" s="80"/>
      <c r="BY42" s="80"/>
      <c r="BZ42" s="69"/>
      <c r="CA42" s="69"/>
      <c r="CB42" s="80"/>
      <c r="CC42" s="80"/>
      <c r="CD42" s="69"/>
      <c r="CE42" s="69"/>
      <c r="CF42" s="69"/>
      <c r="CG42" s="69"/>
      <c r="CH42" s="69"/>
      <c r="CI42" s="69"/>
      <c r="CJ42" s="68"/>
      <c r="CK42" s="69"/>
      <c r="CL42" s="185"/>
      <c r="CM42" s="67"/>
      <c r="CN42" s="67"/>
      <c r="CO42" s="69"/>
      <c r="CP42" s="185"/>
      <c r="CQ42" s="67"/>
      <c r="CR42" s="67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2:105">
      <c r="B43" s="67"/>
      <c r="C43" s="67"/>
      <c r="D43" s="67"/>
      <c r="E43" s="69"/>
      <c r="F43" s="185"/>
      <c r="G43" s="67"/>
      <c r="H43" s="69"/>
      <c r="I43" s="69"/>
      <c r="J43" s="69"/>
      <c r="K43" s="69"/>
      <c r="L43" s="69"/>
      <c r="M43" s="69"/>
      <c r="N43" s="69"/>
      <c r="O43" s="69"/>
      <c r="P43" s="69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69"/>
      <c r="AD43" s="69"/>
      <c r="AE43" s="69"/>
      <c r="AF43" s="80"/>
      <c r="AG43" s="80"/>
      <c r="AH43" s="69"/>
      <c r="AI43" s="69"/>
      <c r="AJ43" s="80"/>
      <c r="AK43" s="80"/>
      <c r="AL43" s="69"/>
      <c r="AM43" s="69"/>
      <c r="AN43" s="80"/>
      <c r="AO43" s="80"/>
      <c r="AP43" s="69"/>
      <c r="AQ43" s="69"/>
      <c r="AR43" s="80"/>
      <c r="AS43" s="80"/>
      <c r="AT43" s="69"/>
      <c r="AU43" s="69"/>
      <c r="AV43" s="80"/>
      <c r="AW43" s="80"/>
      <c r="AX43" s="69"/>
      <c r="AY43" s="69"/>
      <c r="AZ43" s="80"/>
      <c r="BA43" s="80"/>
      <c r="BB43" s="69"/>
      <c r="BC43" s="69"/>
      <c r="BD43" s="80"/>
      <c r="BE43" s="80"/>
      <c r="BF43" s="69"/>
      <c r="BG43" s="69"/>
      <c r="BH43" s="80"/>
      <c r="BI43" s="80"/>
      <c r="BJ43" s="69"/>
      <c r="BK43" s="69"/>
      <c r="BL43" s="80"/>
      <c r="BM43" s="80"/>
      <c r="BN43" s="69"/>
      <c r="BO43" s="69"/>
      <c r="BP43" s="80"/>
      <c r="BQ43" s="80"/>
      <c r="BR43" s="69"/>
      <c r="BS43" s="69"/>
      <c r="BT43" s="80"/>
      <c r="BU43" s="80"/>
      <c r="BV43" s="69"/>
      <c r="BW43" s="69"/>
      <c r="BX43" s="80"/>
      <c r="BY43" s="80"/>
      <c r="BZ43" s="69"/>
      <c r="CA43" s="69"/>
      <c r="CB43" s="80"/>
      <c r="CC43" s="80"/>
      <c r="CD43" s="69"/>
      <c r="CE43" s="69"/>
      <c r="CF43" s="69"/>
      <c r="CG43" s="69"/>
      <c r="CH43" s="69"/>
      <c r="CI43" s="69"/>
      <c r="CJ43" s="68"/>
      <c r="CK43" s="69"/>
      <c r="CL43" s="185"/>
      <c r="CM43" s="67"/>
      <c r="CN43" s="67"/>
      <c r="CO43" s="69"/>
      <c r="CP43" s="185"/>
      <c r="CQ43" s="67"/>
      <c r="CR43" s="67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2:105">
      <c r="B44" s="67"/>
      <c r="C44" s="67"/>
      <c r="D44" s="67"/>
      <c r="E44" s="69"/>
      <c r="F44" s="185"/>
      <c r="G44" s="67"/>
      <c r="H44" s="69"/>
      <c r="I44" s="69"/>
      <c r="J44" s="69"/>
      <c r="K44" s="69"/>
      <c r="L44" s="69"/>
      <c r="M44" s="69"/>
      <c r="N44" s="69"/>
      <c r="O44" s="69"/>
      <c r="P44" s="69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69"/>
      <c r="AD44" s="69"/>
      <c r="AE44" s="69"/>
      <c r="AF44" s="80"/>
      <c r="AG44" s="80"/>
      <c r="AH44" s="69"/>
      <c r="AI44" s="69"/>
      <c r="AJ44" s="80"/>
      <c r="AK44" s="80"/>
      <c r="AL44" s="69"/>
      <c r="AM44" s="69"/>
      <c r="AN44" s="80"/>
      <c r="AO44" s="80"/>
      <c r="AP44" s="69"/>
      <c r="AQ44" s="69"/>
      <c r="AR44" s="80"/>
      <c r="AS44" s="80"/>
      <c r="AT44" s="69"/>
      <c r="AU44" s="69"/>
      <c r="AV44" s="80"/>
      <c r="AW44" s="80"/>
      <c r="AX44" s="69"/>
      <c r="AY44" s="69"/>
      <c r="AZ44" s="80"/>
      <c r="BA44" s="80"/>
      <c r="BB44" s="69"/>
      <c r="BC44" s="69"/>
      <c r="BD44" s="80"/>
      <c r="BE44" s="80"/>
      <c r="BF44" s="69"/>
      <c r="BG44" s="69"/>
      <c r="BH44" s="80"/>
      <c r="BI44" s="80"/>
      <c r="BJ44" s="69"/>
      <c r="BK44" s="69"/>
      <c r="BL44" s="80"/>
      <c r="BM44" s="80"/>
      <c r="BN44" s="69"/>
      <c r="BO44" s="69"/>
      <c r="BP44" s="80"/>
      <c r="BQ44" s="80"/>
      <c r="BR44" s="69"/>
      <c r="BS44" s="69"/>
      <c r="BT44" s="80"/>
      <c r="BU44" s="80"/>
      <c r="BV44" s="69"/>
      <c r="BW44" s="69"/>
      <c r="BX44" s="80"/>
      <c r="BY44" s="80"/>
      <c r="BZ44" s="69"/>
      <c r="CA44" s="69"/>
      <c r="CB44" s="80"/>
      <c r="CC44" s="80"/>
      <c r="CD44" s="69"/>
      <c r="CE44" s="69"/>
      <c r="CF44" s="69"/>
      <c r="CG44" s="69"/>
      <c r="CH44" s="69"/>
      <c r="CI44" s="69"/>
      <c r="CJ44" s="68"/>
      <c r="CK44" s="69"/>
      <c r="CL44" s="185"/>
      <c r="CM44" s="67"/>
      <c r="CN44" s="67"/>
      <c r="CO44" s="69"/>
      <c r="CP44" s="185"/>
      <c r="CQ44" s="67"/>
      <c r="CR44" s="67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2:105">
      <c r="B45" s="67"/>
      <c r="C45" s="67"/>
      <c r="D45" s="67"/>
      <c r="E45" s="69"/>
      <c r="F45" s="185"/>
      <c r="G45" s="67"/>
      <c r="H45" s="69"/>
      <c r="I45" s="69"/>
      <c r="J45" s="69"/>
      <c r="K45" s="69"/>
      <c r="L45" s="69"/>
      <c r="M45" s="69"/>
      <c r="N45" s="69"/>
      <c r="O45" s="69"/>
      <c r="P45" s="69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69"/>
      <c r="AD45" s="69"/>
      <c r="AE45" s="69"/>
      <c r="AF45" s="80"/>
      <c r="AG45" s="80"/>
      <c r="AH45" s="69"/>
      <c r="AI45" s="69"/>
      <c r="AJ45" s="80"/>
      <c r="AK45" s="80"/>
      <c r="AL45" s="69"/>
      <c r="AM45" s="69"/>
      <c r="AN45" s="80"/>
      <c r="AO45" s="80"/>
      <c r="AP45" s="69"/>
      <c r="AQ45" s="69"/>
      <c r="AR45" s="80"/>
      <c r="AS45" s="80"/>
      <c r="AT45" s="69"/>
      <c r="AU45" s="69"/>
      <c r="AV45" s="80"/>
      <c r="AW45" s="80"/>
      <c r="AX45" s="69"/>
      <c r="AY45" s="69"/>
      <c r="AZ45" s="80"/>
      <c r="BA45" s="80"/>
      <c r="BB45" s="69"/>
      <c r="BC45" s="69"/>
      <c r="BD45" s="80"/>
      <c r="BE45" s="80"/>
      <c r="BF45" s="69"/>
      <c r="BG45" s="69"/>
      <c r="BH45" s="80"/>
      <c r="BI45" s="80"/>
      <c r="BJ45" s="69"/>
      <c r="BK45" s="69"/>
      <c r="BL45" s="80"/>
      <c r="BM45" s="80"/>
      <c r="BN45" s="69"/>
      <c r="BO45" s="69"/>
      <c r="BP45" s="80"/>
      <c r="BQ45" s="80"/>
      <c r="BR45" s="69"/>
      <c r="BS45" s="69"/>
      <c r="BT45" s="80"/>
      <c r="BU45" s="80"/>
      <c r="BV45" s="69"/>
      <c r="BW45" s="69"/>
      <c r="BX45" s="80"/>
      <c r="BY45" s="80"/>
      <c r="BZ45" s="69"/>
      <c r="CA45" s="69"/>
      <c r="CB45" s="80"/>
      <c r="CC45" s="80"/>
      <c r="CD45" s="69"/>
      <c r="CE45" s="69"/>
      <c r="CF45" s="69"/>
      <c r="CG45" s="69"/>
      <c r="CH45" s="69"/>
      <c r="CI45" s="69"/>
      <c r="CJ45" s="68"/>
      <c r="CK45" s="69"/>
      <c r="CL45" s="185"/>
      <c r="CM45" s="67"/>
      <c r="CN45" s="67"/>
      <c r="CO45" s="69"/>
      <c r="CP45" s="185"/>
      <c r="CQ45" s="67"/>
      <c r="CR45" s="67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2:105">
      <c r="B46" s="67"/>
      <c r="C46" s="67"/>
      <c r="D46" s="67"/>
      <c r="E46" s="69"/>
      <c r="F46" s="185"/>
      <c r="G46" s="67"/>
      <c r="H46" s="69"/>
      <c r="I46" s="69"/>
      <c r="J46" s="69"/>
      <c r="K46" s="69"/>
      <c r="L46" s="69"/>
      <c r="M46" s="69"/>
      <c r="N46" s="69"/>
      <c r="O46" s="69"/>
      <c r="P46" s="69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69"/>
      <c r="AD46" s="69"/>
      <c r="AE46" s="69"/>
      <c r="AF46" s="80"/>
      <c r="AG46" s="80"/>
      <c r="AH46" s="69"/>
      <c r="AI46" s="69"/>
      <c r="AJ46" s="80"/>
      <c r="AK46" s="80"/>
      <c r="AL46" s="69"/>
      <c r="AM46" s="69"/>
      <c r="AN46" s="80"/>
      <c r="AO46" s="80"/>
      <c r="AP46" s="69"/>
      <c r="AQ46" s="69"/>
      <c r="AR46" s="80"/>
      <c r="AS46" s="80"/>
      <c r="AT46" s="69"/>
      <c r="AU46" s="69"/>
      <c r="AV46" s="80"/>
      <c r="AW46" s="80"/>
      <c r="AX46" s="69"/>
      <c r="AY46" s="69"/>
      <c r="AZ46" s="80"/>
      <c r="BA46" s="80"/>
      <c r="BB46" s="69"/>
      <c r="BC46" s="69"/>
      <c r="BD46" s="80"/>
      <c r="BE46" s="80"/>
      <c r="BF46" s="69"/>
      <c r="BG46" s="69"/>
      <c r="BH46" s="80"/>
      <c r="BI46" s="80"/>
      <c r="BJ46" s="69"/>
      <c r="BK46" s="69"/>
      <c r="BL46" s="80"/>
      <c r="BM46" s="80"/>
      <c r="BN46" s="69"/>
      <c r="BO46" s="69"/>
      <c r="BP46" s="80"/>
      <c r="BQ46" s="80"/>
      <c r="BR46" s="69"/>
      <c r="BS46" s="69"/>
      <c r="BT46" s="80"/>
      <c r="BU46" s="80"/>
      <c r="BV46" s="69"/>
      <c r="BW46" s="69"/>
      <c r="BX46" s="80"/>
      <c r="BY46" s="80"/>
      <c r="BZ46" s="69"/>
      <c r="CA46" s="69"/>
      <c r="CB46" s="80"/>
      <c r="CC46" s="80"/>
      <c r="CD46" s="69"/>
      <c r="CE46" s="69"/>
      <c r="CF46" s="69"/>
      <c r="CG46" s="69"/>
      <c r="CH46" s="69"/>
      <c r="CI46" s="69"/>
      <c r="CJ46" s="68"/>
      <c r="CK46" s="69"/>
      <c r="CL46" s="185"/>
      <c r="CM46" s="67"/>
      <c r="CN46" s="67"/>
      <c r="CO46" s="69"/>
      <c r="CP46" s="185"/>
      <c r="CQ46" s="67"/>
      <c r="CR46" s="67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2:105">
      <c r="B47" s="67"/>
      <c r="C47" s="67"/>
      <c r="D47" s="67"/>
      <c r="E47" s="69"/>
      <c r="F47" s="185"/>
      <c r="G47" s="67"/>
      <c r="H47" s="69"/>
      <c r="I47" s="69"/>
      <c r="J47" s="69"/>
      <c r="K47" s="69"/>
      <c r="L47" s="69"/>
      <c r="M47" s="69"/>
      <c r="N47" s="69"/>
      <c r="O47" s="69"/>
      <c r="P47" s="69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69"/>
      <c r="AD47" s="69"/>
      <c r="AE47" s="69"/>
      <c r="AF47" s="80"/>
      <c r="AG47" s="80"/>
      <c r="AH47" s="69"/>
      <c r="AI47" s="69"/>
      <c r="AJ47" s="80"/>
      <c r="AK47" s="80"/>
      <c r="AL47" s="69"/>
      <c r="AM47" s="69"/>
      <c r="AN47" s="80"/>
      <c r="AO47" s="80"/>
      <c r="AP47" s="69"/>
      <c r="AQ47" s="69"/>
      <c r="AR47" s="80"/>
      <c r="AS47" s="80"/>
      <c r="AT47" s="69"/>
      <c r="AU47" s="69"/>
      <c r="AV47" s="80"/>
      <c r="AW47" s="80"/>
      <c r="AX47" s="69"/>
      <c r="AY47" s="69"/>
      <c r="AZ47" s="80"/>
      <c r="BA47" s="80"/>
      <c r="BB47" s="69"/>
      <c r="BC47" s="69"/>
      <c r="BD47" s="80"/>
      <c r="BE47" s="80"/>
      <c r="BF47" s="69"/>
      <c r="BG47" s="69"/>
      <c r="BH47" s="80"/>
      <c r="BI47" s="80"/>
      <c r="BJ47" s="69"/>
      <c r="BK47" s="69"/>
      <c r="BL47" s="80"/>
      <c r="BM47" s="80"/>
      <c r="BN47" s="69"/>
      <c r="BO47" s="69"/>
      <c r="BP47" s="80"/>
      <c r="BQ47" s="80"/>
      <c r="BR47" s="69"/>
      <c r="BS47" s="69"/>
      <c r="BT47" s="80"/>
      <c r="BU47" s="80"/>
      <c r="BV47" s="69"/>
      <c r="BW47" s="69"/>
      <c r="BX47" s="80"/>
      <c r="BY47" s="80"/>
      <c r="BZ47" s="69"/>
      <c r="CA47" s="69"/>
      <c r="CB47" s="80"/>
      <c r="CC47" s="80"/>
      <c r="CD47" s="69"/>
      <c r="CE47" s="69"/>
      <c r="CF47" s="69"/>
      <c r="CG47" s="69"/>
      <c r="CH47" s="69"/>
      <c r="CI47" s="69"/>
      <c r="CJ47" s="68"/>
      <c r="CK47" s="69"/>
      <c r="CL47" s="185"/>
      <c r="CM47" s="67"/>
      <c r="CN47" s="67"/>
      <c r="CO47" s="69"/>
      <c r="CP47" s="185"/>
      <c r="CQ47" s="67"/>
      <c r="CR47" s="67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2:105">
      <c r="B48" s="67"/>
      <c r="C48" s="67"/>
      <c r="D48" s="67"/>
      <c r="E48" s="69"/>
      <c r="F48" s="185"/>
      <c r="G48" s="67"/>
      <c r="H48" s="69"/>
      <c r="I48" s="69"/>
      <c r="J48" s="69"/>
      <c r="K48" s="69"/>
      <c r="L48" s="69"/>
      <c r="M48" s="69"/>
      <c r="N48" s="69"/>
      <c r="O48" s="69"/>
      <c r="P48" s="69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69"/>
      <c r="AD48" s="69"/>
      <c r="AE48" s="69"/>
      <c r="AF48" s="80"/>
      <c r="AG48" s="80"/>
      <c r="AH48" s="69"/>
      <c r="AI48" s="69"/>
      <c r="AJ48" s="80"/>
      <c r="AK48" s="80"/>
      <c r="AL48" s="69"/>
      <c r="AM48" s="69"/>
      <c r="AN48" s="80"/>
      <c r="AO48" s="80"/>
      <c r="AP48" s="69"/>
      <c r="AQ48" s="69"/>
      <c r="AR48" s="80"/>
      <c r="AS48" s="80"/>
      <c r="AT48" s="69"/>
      <c r="AU48" s="69"/>
      <c r="AV48" s="80"/>
      <c r="AW48" s="80"/>
      <c r="AX48" s="69"/>
      <c r="AY48" s="69"/>
      <c r="AZ48" s="80"/>
      <c r="BA48" s="80"/>
      <c r="BB48" s="69"/>
      <c r="BC48" s="69"/>
      <c r="BD48" s="80"/>
      <c r="BE48" s="80"/>
      <c r="BF48" s="69"/>
      <c r="BG48" s="69"/>
      <c r="BH48" s="80"/>
      <c r="BI48" s="80"/>
      <c r="BJ48" s="69"/>
      <c r="BK48" s="69"/>
      <c r="BL48" s="80"/>
      <c r="BM48" s="80"/>
      <c r="BN48" s="69"/>
      <c r="BO48" s="69"/>
      <c r="BP48" s="80"/>
      <c r="BQ48" s="80"/>
      <c r="BR48" s="69"/>
      <c r="BS48" s="69"/>
      <c r="BT48" s="80"/>
      <c r="BU48" s="80"/>
      <c r="BV48" s="69"/>
      <c r="BW48" s="69"/>
      <c r="BX48" s="80"/>
      <c r="BY48" s="80"/>
      <c r="BZ48" s="69"/>
      <c r="CA48" s="69"/>
      <c r="CB48" s="80"/>
      <c r="CC48" s="80"/>
      <c r="CD48" s="69"/>
      <c r="CE48" s="69"/>
      <c r="CF48" s="69"/>
      <c r="CG48" s="69"/>
      <c r="CH48" s="69"/>
      <c r="CI48" s="69"/>
      <c r="CJ48" s="68"/>
      <c r="CK48" s="69"/>
      <c r="CL48" s="185"/>
      <c r="CM48" s="67"/>
      <c r="CN48" s="67"/>
      <c r="CO48" s="69"/>
      <c r="CP48" s="185"/>
      <c r="CQ48" s="67"/>
      <c r="CR48" s="67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2:105">
      <c r="B49" s="67"/>
      <c r="C49" s="67"/>
      <c r="D49" s="67"/>
      <c r="E49" s="69"/>
      <c r="F49" s="185"/>
      <c r="G49" s="67"/>
      <c r="H49" s="69"/>
      <c r="I49" s="69"/>
      <c r="J49" s="69"/>
      <c r="K49" s="69"/>
      <c r="L49" s="69"/>
      <c r="M49" s="69"/>
      <c r="N49" s="69"/>
      <c r="O49" s="69"/>
      <c r="P49" s="69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69"/>
      <c r="AD49" s="69"/>
      <c r="AE49" s="69"/>
      <c r="AF49" s="80"/>
      <c r="AG49" s="80"/>
      <c r="AH49" s="69"/>
      <c r="AI49" s="69"/>
      <c r="AJ49" s="80"/>
      <c r="AK49" s="80"/>
      <c r="AL49" s="69"/>
      <c r="AM49" s="69"/>
      <c r="AN49" s="80"/>
      <c r="AO49" s="80"/>
      <c r="AP49" s="69"/>
      <c r="AQ49" s="69"/>
      <c r="AR49" s="80"/>
      <c r="AS49" s="80"/>
      <c r="AT49" s="69"/>
      <c r="AU49" s="69"/>
      <c r="AV49" s="80"/>
      <c r="AW49" s="80"/>
      <c r="AX49" s="69"/>
      <c r="AY49" s="69"/>
      <c r="AZ49" s="80"/>
      <c r="BA49" s="80"/>
      <c r="BB49" s="69"/>
      <c r="BC49" s="69"/>
      <c r="BD49" s="80"/>
      <c r="BE49" s="80"/>
      <c r="BF49" s="69"/>
      <c r="BG49" s="69"/>
      <c r="BH49" s="80"/>
      <c r="BI49" s="80"/>
      <c r="BJ49" s="69"/>
      <c r="BK49" s="69"/>
      <c r="BL49" s="80"/>
      <c r="BM49" s="80"/>
      <c r="BN49" s="69"/>
      <c r="BO49" s="69"/>
      <c r="BP49" s="80"/>
      <c r="BQ49" s="80"/>
      <c r="BR49" s="69"/>
      <c r="BS49" s="69"/>
      <c r="BT49" s="80"/>
      <c r="BU49" s="80"/>
      <c r="BV49" s="69"/>
      <c r="BW49" s="69"/>
      <c r="BX49" s="80"/>
      <c r="BY49" s="80"/>
      <c r="BZ49" s="69"/>
      <c r="CA49" s="69"/>
      <c r="CB49" s="80"/>
      <c r="CC49" s="80"/>
      <c r="CD49" s="69"/>
      <c r="CE49" s="69"/>
      <c r="CF49" s="69"/>
      <c r="CG49" s="69"/>
      <c r="CH49" s="69"/>
      <c r="CI49" s="69"/>
      <c r="CJ49" s="68"/>
      <c r="CK49" s="69"/>
      <c r="CL49" s="185"/>
      <c r="CM49" s="67"/>
      <c r="CN49" s="67"/>
      <c r="CO49" s="69"/>
      <c r="CP49" s="185"/>
      <c r="CQ49" s="67"/>
      <c r="CR49" s="67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2:105">
      <c r="B50" s="67"/>
      <c r="C50" s="67"/>
      <c r="D50" s="67"/>
      <c r="E50" s="69"/>
      <c r="F50" s="185"/>
      <c r="G50" s="67"/>
      <c r="H50" s="69"/>
      <c r="I50" s="69"/>
      <c r="J50" s="69"/>
      <c r="K50" s="69"/>
      <c r="L50" s="69"/>
      <c r="M50" s="69"/>
      <c r="N50" s="69"/>
      <c r="O50" s="69"/>
      <c r="P50" s="69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69"/>
      <c r="AD50" s="69"/>
      <c r="AE50" s="69"/>
      <c r="AF50" s="80"/>
      <c r="AG50" s="80"/>
      <c r="AH50" s="69"/>
      <c r="AI50" s="69"/>
      <c r="AJ50" s="80"/>
      <c r="AK50" s="80"/>
      <c r="AL50" s="69"/>
      <c r="AM50" s="69"/>
      <c r="AN50" s="80"/>
      <c r="AO50" s="80"/>
      <c r="AP50" s="69"/>
      <c r="AQ50" s="69"/>
      <c r="AR50" s="80"/>
      <c r="AS50" s="80"/>
      <c r="AT50" s="69"/>
      <c r="AU50" s="69"/>
      <c r="AV50" s="80"/>
      <c r="AW50" s="80"/>
      <c r="AX50" s="69"/>
      <c r="AY50" s="69"/>
      <c r="AZ50" s="80"/>
      <c r="BA50" s="80"/>
      <c r="BB50" s="69"/>
      <c r="BC50" s="69"/>
      <c r="BD50" s="80"/>
      <c r="BE50" s="80"/>
      <c r="BF50" s="69"/>
      <c r="BG50" s="69"/>
      <c r="BH50" s="80"/>
      <c r="BI50" s="80"/>
      <c r="BJ50" s="69"/>
      <c r="BK50" s="69"/>
      <c r="BL50" s="80"/>
      <c r="BM50" s="80"/>
      <c r="BN50" s="69"/>
      <c r="BO50" s="69"/>
      <c r="BP50" s="80"/>
      <c r="BQ50" s="80"/>
      <c r="BR50" s="69"/>
      <c r="BS50" s="69"/>
      <c r="BT50" s="80"/>
      <c r="BU50" s="80"/>
      <c r="BV50" s="69"/>
      <c r="BW50" s="69"/>
      <c r="BX50" s="80"/>
      <c r="BY50" s="80"/>
      <c r="BZ50" s="69"/>
      <c r="CA50" s="69"/>
      <c r="CB50" s="80"/>
      <c r="CC50" s="80"/>
      <c r="CD50" s="69"/>
      <c r="CE50" s="69"/>
      <c r="CF50" s="69"/>
      <c r="CG50" s="69"/>
      <c r="CH50" s="69"/>
      <c r="CI50" s="69"/>
      <c r="CJ50" s="68"/>
      <c r="CK50" s="69"/>
      <c r="CL50" s="185"/>
      <c r="CM50" s="67"/>
      <c r="CN50" s="67"/>
      <c r="CO50" s="69"/>
      <c r="CP50" s="185"/>
      <c r="CQ50" s="67"/>
      <c r="CR50" s="67"/>
      <c r="CS50" s="69"/>
      <c r="CT50" s="69"/>
      <c r="CU50" s="69"/>
      <c r="CV50" s="69"/>
      <c r="CW50" s="69"/>
      <c r="CX50" s="69"/>
      <c r="CY50" s="69"/>
      <c r="CZ50" s="69"/>
      <c r="DA50" s="69"/>
    </row>
    <row r="51" spans="2:105">
      <c r="B51" s="67"/>
      <c r="C51" s="67"/>
      <c r="D51" s="67"/>
      <c r="E51" s="69"/>
      <c r="F51" s="185"/>
      <c r="G51" s="67"/>
      <c r="H51" s="69"/>
      <c r="I51" s="69"/>
      <c r="J51" s="69"/>
      <c r="K51" s="69"/>
      <c r="L51" s="69"/>
      <c r="M51" s="69"/>
      <c r="N51" s="69"/>
      <c r="O51" s="69"/>
      <c r="P51" s="69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69"/>
      <c r="AD51" s="69"/>
      <c r="AE51" s="69"/>
      <c r="AF51" s="80"/>
      <c r="AG51" s="80"/>
      <c r="AH51" s="69"/>
      <c r="AI51" s="69"/>
      <c r="AJ51" s="80"/>
      <c r="AK51" s="80"/>
      <c r="AL51" s="69"/>
      <c r="AM51" s="69"/>
      <c r="AN51" s="80"/>
      <c r="AO51" s="80"/>
      <c r="AP51" s="69"/>
      <c r="AQ51" s="69"/>
      <c r="AR51" s="80"/>
      <c r="AS51" s="80"/>
      <c r="AT51" s="69"/>
      <c r="AU51" s="69"/>
      <c r="AV51" s="80"/>
      <c r="AW51" s="80"/>
      <c r="AX51" s="69"/>
      <c r="AY51" s="69"/>
      <c r="AZ51" s="80"/>
      <c r="BA51" s="80"/>
      <c r="BB51" s="69"/>
      <c r="BC51" s="69"/>
      <c r="BD51" s="80"/>
      <c r="BE51" s="80"/>
      <c r="BF51" s="69"/>
      <c r="BG51" s="69"/>
      <c r="BH51" s="80"/>
      <c r="BI51" s="80"/>
      <c r="BJ51" s="69"/>
      <c r="BK51" s="69"/>
      <c r="BL51" s="80"/>
      <c r="BM51" s="80"/>
      <c r="BN51" s="69"/>
      <c r="BO51" s="69"/>
      <c r="BP51" s="80"/>
      <c r="BQ51" s="80"/>
      <c r="BR51" s="69"/>
      <c r="BS51" s="69"/>
      <c r="BT51" s="80"/>
      <c r="BU51" s="80"/>
      <c r="BV51" s="69"/>
      <c r="BW51" s="69"/>
      <c r="BX51" s="80"/>
      <c r="BY51" s="80"/>
      <c r="BZ51" s="69"/>
      <c r="CA51" s="69"/>
      <c r="CB51" s="80"/>
      <c r="CC51" s="80"/>
      <c r="CD51" s="69"/>
      <c r="CE51" s="69"/>
      <c r="CF51" s="69"/>
      <c r="CG51" s="69"/>
      <c r="CH51" s="69"/>
      <c r="CI51" s="69"/>
      <c r="CJ51" s="68"/>
      <c r="CK51" s="69"/>
      <c r="CL51" s="185"/>
      <c r="CM51" s="67"/>
      <c r="CN51" s="67"/>
      <c r="CO51" s="69"/>
      <c r="CP51" s="185"/>
      <c r="CQ51" s="67"/>
      <c r="CR51" s="67"/>
      <c r="CS51" s="69"/>
      <c r="CT51" s="69"/>
      <c r="CU51" s="69"/>
      <c r="CV51" s="69"/>
      <c r="CW51" s="69"/>
      <c r="CX51" s="69"/>
      <c r="CY51" s="69"/>
      <c r="CZ51" s="69"/>
      <c r="DA51" s="69"/>
    </row>
    <row r="52" spans="2:105">
      <c r="B52" s="67"/>
      <c r="C52" s="67"/>
      <c r="D52" s="67"/>
      <c r="E52" s="69"/>
      <c r="F52" s="185"/>
      <c r="G52" s="67"/>
      <c r="H52" s="69"/>
      <c r="I52" s="69"/>
      <c r="J52" s="69"/>
      <c r="K52" s="69"/>
      <c r="L52" s="69"/>
      <c r="M52" s="69"/>
      <c r="N52" s="69"/>
      <c r="O52" s="69"/>
      <c r="P52" s="69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69"/>
      <c r="AD52" s="69"/>
      <c r="AE52" s="69"/>
      <c r="AF52" s="80"/>
      <c r="AG52" s="80"/>
      <c r="AH52" s="69"/>
      <c r="AI52" s="69"/>
      <c r="AJ52" s="80"/>
      <c r="AK52" s="80"/>
      <c r="AL52" s="69"/>
      <c r="AM52" s="69"/>
      <c r="AN52" s="80"/>
      <c r="AO52" s="80"/>
      <c r="AP52" s="69"/>
      <c r="AQ52" s="69"/>
      <c r="AR52" s="80"/>
      <c r="AS52" s="80"/>
      <c r="AT52" s="69"/>
      <c r="AU52" s="69"/>
      <c r="AV52" s="80"/>
      <c r="AW52" s="80"/>
      <c r="AX52" s="69"/>
      <c r="AY52" s="69"/>
      <c r="AZ52" s="80"/>
      <c r="BA52" s="80"/>
      <c r="BB52" s="69"/>
      <c r="BC52" s="69"/>
      <c r="BD52" s="80"/>
      <c r="BE52" s="80"/>
      <c r="BF52" s="69"/>
      <c r="BG52" s="69"/>
      <c r="BH52" s="80"/>
      <c r="BI52" s="80"/>
      <c r="BJ52" s="69"/>
      <c r="BK52" s="69"/>
      <c r="BL52" s="80"/>
      <c r="BM52" s="80"/>
      <c r="BN52" s="69"/>
      <c r="BO52" s="69"/>
      <c r="BP52" s="80"/>
      <c r="BQ52" s="80"/>
      <c r="BR52" s="69"/>
      <c r="BS52" s="69"/>
      <c r="BT52" s="80"/>
      <c r="BU52" s="80"/>
      <c r="BV52" s="69"/>
      <c r="BW52" s="69"/>
      <c r="BX52" s="80"/>
      <c r="BY52" s="80"/>
      <c r="BZ52" s="69"/>
      <c r="CA52" s="69"/>
      <c r="CB52" s="80"/>
      <c r="CC52" s="80"/>
      <c r="CD52" s="69"/>
      <c r="CE52" s="69"/>
      <c r="CF52" s="69"/>
      <c r="CG52" s="69"/>
      <c r="CH52" s="69"/>
      <c r="CI52" s="69"/>
      <c r="CJ52" s="68"/>
      <c r="CK52" s="69"/>
      <c r="CL52" s="185"/>
      <c r="CM52" s="67"/>
      <c r="CN52" s="67"/>
      <c r="CO52" s="69"/>
      <c r="CP52" s="185"/>
      <c r="CQ52" s="67"/>
      <c r="CR52" s="67"/>
      <c r="CS52" s="69"/>
      <c r="CT52" s="69"/>
      <c r="CU52" s="69"/>
      <c r="CV52" s="69"/>
      <c r="CW52" s="69"/>
      <c r="CX52" s="69"/>
      <c r="CY52" s="69"/>
      <c r="CZ52" s="69"/>
      <c r="DA52" s="69"/>
    </row>
    <row r="53" spans="2:105">
      <c r="B53" s="67"/>
      <c r="C53" s="67"/>
      <c r="D53" s="67"/>
      <c r="E53" s="69"/>
      <c r="F53" s="185"/>
      <c r="G53" s="67"/>
      <c r="H53" s="69"/>
      <c r="I53" s="69"/>
      <c r="J53" s="69"/>
      <c r="K53" s="69"/>
      <c r="L53" s="69"/>
      <c r="M53" s="69"/>
      <c r="N53" s="69"/>
      <c r="O53" s="69"/>
      <c r="P53" s="69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69"/>
      <c r="AD53" s="69"/>
      <c r="AE53" s="69"/>
      <c r="AF53" s="80"/>
      <c r="AG53" s="80"/>
      <c r="AH53" s="69"/>
      <c r="AI53" s="69"/>
      <c r="AJ53" s="80"/>
      <c r="AK53" s="80"/>
      <c r="AL53" s="69"/>
      <c r="AM53" s="69"/>
      <c r="AN53" s="80"/>
      <c r="AO53" s="80"/>
      <c r="AP53" s="69"/>
      <c r="AQ53" s="69"/>
      <c r="AR53" s="80"/>
      <c r="AS53" s="80"/>
      <c r="AT53" s="69"/>
      <c r="AU53" s="69"/>
      <c r="AV53" s="80"/>
      <c r="AW53" s="80"/>
      <c r="AX53" s="69"/>
      <c r="AY53" s="69"/>
      <c r="AZ53" s="80"/>
      <c r="BA53" s="80"/>
      <c r="BB53" s="69"/>
      <c r="BC53" s="69"/>
      <c r="BD53" s="80"/>
      <c r="BE53" s="80"/>
      <c r="BF53" s="69"/>
      <c r="BG53" s="69"/>
      <c r="BH53" s="80"/>
      <c r="BI53" s="80"/>
      <c r="BJ53" s="69"/>
      <c r="BK53" s="69"/>
      <c r="BL53" s="80"/>
      <c r="BM53" s="80"/>
      <c r="BN53" s="69"/>
      <c r="BO53" s="69"/>
      <c r="BP53" s="80"/>
      <c r="BQ53" s="80"/>
      <c r="BR53" s="69"/>
      <c r="BS53" s="69"/>
      <c r="BT53" s="80"/>
      <c r="BU53" s="80"/>
      <c r="BV53" s="69"/>
      <c r="BW53" s="69"/>
      <c r="BX53" s="80"/>
      <c r="BY53" s="80"/>
      <c r="BZ53" s="69"/>
      <c r="CA53" s="69"/>
      <c r="CB53" s="80"/>
      <c r="CC53" s="80"/>
      <c r="CD53" s="69"/>
      <c r="CE53" s="69"/>
      <c r="CF53" s="69"/>
      <c r="CG53" s="69"/>
      <c r="CH53" s="69"/>
      <c r="CI53" s="69"/>
      <c r="CJ53" s="68"/>
      <c r="CK53" s="69"/>
      <c r="CL53" s="185"/>
      <c r="CM53" s="67"/>
      <c r="CN53" s="67"/>
      <c r="CO53" s="69"/>
      <c r="CP53" s="185"/>
      <c r="CQ53" s="67"/>
      <c r="CR53" s="67"/>
      <c r="CS53" s="69"/>
      <c r="CT53" s="69"/>
      <c r="CU53" s="69"/>
      <c r="CV53" s="69"/>
      <c r="CW53" s="69"/>
      <c r="CX53" s="69"/>
      <c r="CY53" s="69"/>
      <c r="CZ53" s="69"/>
      <c r="DA53" s="69"/>
    </row>
    <row r="54" spans="2:105">
      <c r="B54" s="67"/>
      <c r="C54" s="67"/>
      <c r="D54" s="67"/>
      <c r="E54" s="69"/>
      <c r="F54" s="185"/>
      <c r="G54" s="67"/>
      <c r="H54" s="69"/>
      <c r="I54" s="69"/>
      <c r="J54" s="69"/>
      <c r="K54" s="69"/>
      <c r="L54" s="69"/>
      <c r="M54" s="69"/>
      <c r="N54" s="69"/>
      <c r="O54" s="69"/>
      <c r="P54" s="69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69"/>
      <c r="AD54" s="69"/>
      <c r="AE54" s="69"/>
      <c r="AF54" s="80"/>
      <c r="AG54" s="80"/>
      <c r="AH54" s="69"/>
      <c r="AI54" s="69"/>
      <c r="AJ54" s="80"/>
      <c r="AK54" s="80"/>
      <c r="AL54" s="69"/>
      <c r="AM54" s="69"/>
      <c r="AN54" s="80"/>
      <c r="AO54" s="80"/>
      <c r="AP54" s="69"/>
      <c r="AQ54" s="69"/>
      <c r="AR54" s="80"/>
      <c r="AS54" s="80"/>
      <c r="AT54" s="69"/>
      <c r="AU54" s="69"/>
      <c r="AV54" s="80"/>
      <c r="AW54" s="80"/>
      <c r="AX54" s="69"/>
      <c r="AY54" s="69"/>
      <c r="AZ54" s="80"/>
      <c r="BA54" s="80"/>
      <c r="BB54" s="69"/>
      <c r="BC54" s="69"/>
      <c r="BD54" s="80"/>
      <c r="BE54" s="80"/>
      <c r="BF54" s="69"/>
      <c r="BG54" s="69"/>
      <c r="BH54" s="80"/>
      <c r="BI54" s="80"/>
      <c r="BJ54" s="69"/>
      <c r="BK54" s="69"/>
      <c r="BL54" s="80"/>
      <c r="BM54" s="80"/>
      <c r="BN54" s="69"/>
      <c r="BO54" s="69"/>
      <c r="BP54" s="80"/>
      <c r="BQ54" s="80"/>
      <c r="BR54" s="69"/>
      <c r="BS54" s="69"/>
      <c r="BT54" s="80"/>
      <c r="BU54" s="80"/>
      <c r="BV54" s="69"/>
      <c r="BW54" s="69"/>
      <c r="BX54" s="80"/>
      <c r="BY54" s="80"/>
      <c r="BZ54" s="69"/>
      <c r="CA54" s="69"/>
      <c r="CB54" s="80"/>
      <c r="CC54" s="80"/>
      <c r="CD54" s="69"/>
      <c r="CE54" s="69"/>
      <c r="CF54" s="69"/>
      <c r="CG54" s="69"/>
      <c r="CH54" s="69"/>
      <c r="CI54" s="69"/>
      <c r="CJ54" s="68"/>
      <c r="CK54" s="69"/>
      <c r="CL54" s="185"/>
      <c r="CM54" s="67"/>
      <c r="CN54" s="67"/>
      <c r="CO54" s="69"/>
      <c r="CP54" s="185"/>
      <c r="CQ54" s="67"/>
      <c r="CR54" s="67"/>
      <c r="CS54" s="69"/>
      <c r="CT54" s="69"/>
      <c r="CU54" s="69"/>
      <c r="CV54" s="69"/>
      <c r="CW54" s="69"/>
      <c r="CX54" s="69"/>
      <c r="CY54" s="69"/>
      <c r="CZ54" s="69"/>
      <c r="DA54" s="69"/>
    </row>
    <row r="55" spans="2:105">
      <c r="B55" s="67"/>
      <c r="C55" s="67"/>
      <c r="D55" s="67"/>
      <c r="E55" s="69"/>
      <c r="F55" s="185"/>
      <c r="G55" s="67"/>
      <c r="H55" s="69"/>
      <c r="I55" s="69"/>
      <c r="J55" s="69"/>
      <c r="K55" s="69"/>
      <c r="L55" s="69"/>
      <c r="M55" s="69"/>
      <c r="N55" s="69"/>
      <c r="O55" s="69"/>
      <c r="P55" s="69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69"/>
      <c r="AD55" s="69"/>
      <c r="AE55" s="69"/>
      <c r="AF55" s="80"/>
      <c r="AG55" s="80"/>
      <c r="AH55" s="69"/>
      <c r="AI55" s="69"/>
      <c r="AJ55" s="80"/>
      <c r="AK55" s="80"/>
      <c r="AL55" s="69"/>
      <c r="AM55" s="69"/>
      <c r="AN55" s="80"/>
      <c r="AO55" s="80"/>
      <c r="AP55" s="69"/>
      <c r="AQ55" s="69"/>
      <c r="AR55" s="80"/>
      <c r="AS55" s="80"/>
      <c r="AT55" s="69"/>
      <c r="AU55" s="69"/>
      <c r="AV55" s="80"/>
      <c r="AW55" s="80"/>
      <c r="AX55" s="69"/>
      <c r="AY55" s="69"/>
      <c r="AZ55" s="80"/>
      <c r="BA55" s="80"/>
      <c r="BB55" s="69"/>
      <c r="BC55" s="69"/>
      <c r="BD55" s="80"/>
      <c r="BE55" s="80"/>
      <c r="BF55" s="69"/>
      <c r="BG55" s="69"/>
      <c r="BH55" s="80"/>
      <c r="BI55" s="80"/>
      <c r="BJ55" s="69"/>
      <c r="BK55" s="69"/>
      <c r="BL55" s="80"/>
      <c r="BM55" s="80"/>
      <c r="BN55" s="69"/>
      <c r="BO55" s="69"/>
      <c r="BP55" s="80"/>
      <c r="BQ55" s="80"/>
      <c r="BR55" s="69"/>
      <c r="BS55" s="69"/>
      <c r="BT55" s="80"/>
      <c r="BU55" s="80"/>
      <c r="BV55" s="69"/>
      <c r="BW55" s="69"/>
      <c r="BX55" s="80"/>
      <c r="BY55" s="80"/>
      <c r="BZ55" s="69"/>
      <c r="CA55" s="69"/>
      <c r="CB55" s="80"/>
      <c r="CC55" s="80"/>
      <c r="CD55" s="69"/>
      <c r="CE55" s="69"/>
      <c r="CF55" s="69"/>
      <c r="CG55" s="69"/>
      <c r="CH55" s="69"/>
      <c r="CI55" s="69"/>
      <c r="CJ55" s="68"/>
      <c r="CK55" s="69"/>
      <c r="CL55" s="185"/>
      <c r="CM55" s="67"/>
      <c r="CN55" s="67"/>
      <c r="CO55" s="69"/>
      <c r="CP55" s="185"/>
      <c r="CQ55" s="67"/>
      <c r="CR55" s="67"/>
      <c r="CS55" s="69"/>
      <c r="CT55" s="69"/>
      <c r="CU55" s="69"/>
      <c r="CV55" s="69"/>
      <c r="CW55" s="69"/>
      <c r="CX55" s="69"/>
      <c r="CY55" s="69"/>
      <c r="CZ55" s="69"/>
      <c r="DA55" s="69"/>
    </row>
    <row r="56" spans="2:105">
      <c r="B56" s="67"/>
      <c r="C56" s="67"/>
      <c r="D56" s="67"/>
      <c r="E56" s="69"/>
      <c r="F56" s="185"/>
      <c r="G56" s="67"/>
      <c r="H56" s="69"/>
      <c r="I56" s="69"/>
      <c r="J56" s="69"/>
      <c r="K56" s="69"/>
      <c r="L56" s="69"/>
      <c r="M56" s="69"/>
      <c r="N56" s="69"/>
      <c r="O56" s="69"/>
      <c r="P56" s="69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69"/>
      <c r="AD56" s="69"/>
      <c r="AE56" s="69"/>
      <c r="AF56" s="80"/>
      <c r="AG56" s="80"/>
      <c r="AH56" s="69"/>
      <c r="AI56" s="69"/>
      <c r="AJ56" s="80"/>
      <c r="AK56" s="80"/>
      <c r="AL56" s="69"/>
      <c r="AM56" s="69"/>
      <c r="AN56" s="80"/>
      <c r="AO56" s="80"/>
      <c r="AP56" s="69"/>
      <c r="AQ56" s="69"/>
      <c r="AR56" s="80"/>
      <c r="AS56" s="80"/>
      <c r="AT56" s="69"/>
      <c r="AU56" s="69"/>
      <c r="AV56" s="80"/>
      <c r="AW56" s="80"/>
      <c r="AX56" s="69"/>
      <c r="AY56" s="69"/>
      <c r="AZ56" s="80"/>
      <c r="BA56" s="80"/>
      <c r="BB56" s="69"/>
      <c r="BC56" s="69"/>
      <c r="BD56" s="80"/>
      <c r="BE56" s="80"/>
      <c r="BF56" s="69"/>
      <c r="BG56" s="69"/>
      <c r="BH56" s="80"/>
      <c r="BI56" s="80"/>
      <c r="BJ56" s="69"/>
      <c r="BK56" s="69"/>
      <c r="BL56" s="80"/>
      <c r="BM56" s="80"/>
      <c r="BN56" s="69"/>
      <c r="BO56" s="69"/>
      <c r="BP56" s="80"/>
      <c r="BQ56" s="80"/>
      <c r="BR56" s="69"/>
      <c r="BS56" s="69"/>
      <c r="BT56" s="80"/>
      <c r="BU56" s="80"/>
      <c r="BV56" s="69"/>
      <c r="BW56" s="69"/>
      <c r="BX56" s="80"/>
      <c r="BY56" s="80"/>
      <c r="BZ56" s="69"/>
      <c r="CA56" s="69"/>
      <c r="CB56" s="80"/>
      <c r="CC56" s="80"/>
      <c r="CD56" s="69"/>
      <c r="CE56" s="69"/>
      <c r="CF56" s="69"/>
      <c r="CG56" s="69"/>
      <c r="CH56" s="69"/>
      <c r="CI56" s="69"/>
      <c r="CJ56" s="68"/>
      <c r="CK56" s="69"/>
      <c r="CL56" s="185"/>
      <c r="CM56" s="67"/>
      <c r="CN56" s="67"/>
      <c r="CO56" s="69"/>
      <c r="CP56" s="185"/>
      <c r="CQ56" s="67"/>
      <c r="CR56" s="67"/>
      <c r="CS56" s="69"/>
      <c r="CT56" s="69"/>
      <c r="CU56" s="69"/>
      <c r="CV56" s="69"/>
      <c r="CW56" s="69"/>
      <c r="CX56" s="69"/>
      <c r="CY56" s="69"/>
      <c r="CZ56" s="69"/>
      <c r="DA56" s="69"/>
    </row>
    <row r="57" spans="2:105">
      <c r="B57" s="67"/>
      <c r="C57" s="67"/>
      <c r="D57" s="67"/>
      <c r="E57" s="69"/>
      <c r="F57" s="185"/>
      <c r="G57" s="67"/>
      <c r="H57" s="69"/>
      <c r="I57" s="69"/>
      <c r="J57" s="69"/>
      <c r="K57" s="69"/>
      <c r="L57" s="69"/>
      <c r="M57" s="69"/>
      <c r="N57" s="69"/>
      <c r="O57" s="69"/>
      <c r="P57" s="69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69"/>
      <c r="AD57" s="69"/>
      <c r="AE57" s="69"/>
      <c r="AF57" s="80"/>
      <c r="AG57" s="80"/>
      <c r="AH57" s="69"/>
      <c r="AI57" s="69"/>
      <c r="AJ57" s="80"/>
      <c r="AK57" s="80"/>
      <c r="AL57" s="69"/>
      <c r="AM57" s="69"/>
      <c r="AN57" s="80"/>
      <c r="AO57" s="80"/>
      <c r="AP57" s="69"/>
      <c r="AQ57" s="69"/>
      <c r="AR57" s="80"/>
      <c r="AS57" s="80"/>
      <c r="AT57" s="69"/>
      <c r="AU57" s="69"/>
      <c r="AV57" s="80"/>
      <c r="AW57" s="80"/>
      <c r="AX57" s="69"/>
      <c r="AY57" s="69"/>
      <c r="AZ57" s="80"/>
      <c r="BA57" s="80"/>
      <c r="BB57" s="69"/>
      <c r="BC57" s="69"/>
      <c r="BD57" s="80"/>
      <c r="BE57" s="80"/>
      <c r="BF57" s="69"/>
      <c r="BG57" s="69"/>
      <c r="BH57" s="80"/>
      <c r="BI57" s="80"/>
      <c r="BJ57" s="69"/>
      <c r="BK57" s="69"/>
      <c r="BL57" s="80"/>
      <c r="BM57" s="80"/>
      <c r="BN57" s="69"/>
      <c r="BO57" s="69"/>
      <c r="BP57" s="80"/>
      <c r="BQ57" s="80"/>
      <c r="BR57" s="69"/>
      <c r="BS57" s="69"/>
      <c r="BT57" s="80"/>
      <c r="BU57" s="80"/>
      <c r="BV57" s="69"/>
      <c r="BW57" s="69"/>
      <c r="BX57" s="80"/>
      <c r="BY57" s="80"/>
      <c r="BZ57" s="69"/>
      <c r="CA57" s="69"/>
      <c r="CB57" s="80"/>
      <c r="CC57" s="80"/>
      <c r="CD57" s="69"/>
      <c r="CE57" s="69"/>
      <c r="CF57" s="69"/>
      <c r="CG57" s="69"/>
      <c r="CH57" s="69"/>
      <c r="CI57" s="69"/>
      <c r="CJ57" s="68"/>
      <c r="CK57" s="69"/>
      <c r="CL57" s="185"/>
      <c r="CM57" s="67"/>
      <c r="CN57" s="67"/>
      <c r="CO57" s="69"/>
      <c r="CP57" s="185"/>
      <c r="CQ57" s="67"/>
      <c r="CR57" s="67"/>
      <c r="CS57" s="69"/>
      <c r="CT57" s="69"/>
      <c r="CU57" s="69"/>
      <c r="CV57" s="69"/>
      <c r="CW57" s="69"/>
      <c r="CX57" s="69"/>
      <c r="CY57" s="69"/>
      <c r="CZ57" s="69"/>
      <c r="DA57" s="69"/>
    </row>
    <row r="58" spans="2:105">
      <c r="B58" s="67"/>
      <c r="C58" s="67"/>
      <c r="D58" s="67"/>
      <c r="E58" s="69"/>
      <c r="F58" s="185"/>
      <c r="G58" s="67"/>
      <c r="H58" s="69"/>
      <c r="I58" s="69"/>
      <c r="J58" s="69"/>
      <c r="K58" s="69"/>
      <c r="L58" s="69"/>
      <c r="M58" s="69"/>
      <c r="N58" s="69"/>
      <c r="O58" s="69"/>
      <c r="P58" s="69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69"/>
      <c r="AD58" s="69"/>
      <c r="AE58" s="69"/>
      <c r="AF58" s="80"/>
      <c r="AG58" s="80"/>
      <c r="AH58" s="69"/>
      <c r="AI58" s="69"/>
      <c r="AJ58" s="80"/>
      <c r="AK58" s="80"/>
      <c r="AL58" s="69"/>
      <c r="AM58" s="69"/>
      <c r="AN58" s="80"/>
      <c r="AO58" s="80"/>
      <c r="AP58" s="69"/>
      <c r="AQ58" s="69"/>
      <c r="AR58" s="80"/>
      <c r="AS58" s="80"/>
      <c r="AT58" s="69"/>
      <c r="AU58" s="69"/>
      <c r="AV58" s="80"/>
      <c r="AW58" s="80"/>
      <c r="AX58" s="69"/>
      <c r="AY58" s="69"/>
      <c r="AZ58" s="80"/>
      <c r="BA58" s="80"/>
      <c r="BB58" s="69"/>
      <c r="BC58" s="69"/>
      <c r="BD58" s="80"/>
      <c r="BE58" s="80"/>
      <c r="BF58" s="69"/>
      <c r="BG58" s="69"/>
      <c r="BH58" s="80"/>
      <c r="BI58" s="80"/>
      <c r="BJ58" s="69"/>
      <c r="BK58" s="69"/>
      <c r="BL58" s="80"/>
      <c r="BM58" s="80"/>
      <c r="BN58" s="69"/>
      <c r="BO58" s="69"/>
      <c r="BP58" s="80"/>
      <c r="BQ58" s="80"/>
      <c r="BR58" s="69"/>
      <c r="BS58" s="69"/>
      <c r="BT58" s="80"/>
      <c r="BU58" s="80"/>
      <c r="BV58" s="69"/>
      <c r="BW58" s="69"/>
      <c r="BX58" s="80"/>
      <c r="BY58" s="80"/>
      <c r="BZ58" s="69"/>
      <c r="CA58" s="69"/>
      <c r="CB58" s="80"/>
      <c r="CC58" s="80"/>
      <c r="CD58" s="69"/>
      <c r="CE58" s="69"/>
      <c r="CF58" s="69"/>
      <c r="CG58" s="69"/>
      <c r="CH58" s="69"/>
      <c r="CI58" s="69"/>
      <c r="CJ58" s="68"/>
      <c r="CK58" s="69"/>
      <c r="CL58" s="185"/>
      <c r="CM58" s="67"/>
      <c r="CN58" s="67"/>
      <c r="CO58" s="69"/>
      <c r="CP58" s="185"/>
      <c r="CQ58" s="67"/>
      <c r="CR58" s="67"/>
      <c r="CS58" s="69"/>
      <c r="CT58" s="69"/>
      <c r="CU58" s="69"/>
      <c r="CV58" s="69"/>
      <c r="CW58" s="69"/>
      <c r="CX58" s="69"/>
      <c r="CY58" s="69"/>
      <c r="CZ58" s="69"/>
      <c r="DA58" s="69"/>
    </row>
    <row r="59" spans="2:105">
      <c r="B59" s="67"/>
      <c r="C59" s="67"/>
      <c r="D59" s="67"/>
      <c r="E59" s="69"/>
      <c r="F59" s="185"/>
      <c r="G59" s="67"/>
      <c r="H59" s="69"/>
      <c r="I59" s="69"/>
      <c r="J59" s="69"/>
      <c r="K59" s="69"/>
      <c r="L59" s="69"/>
      <c r="M59" s="69"/>
      <c r="N59" s="69"/>
      <c r="O59" s="69"/>
      <c r="P59" s="69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69"/>
      <c r="AD59" s="69"/>
      <c r="AE59" s="69"/>
      <c r="AF59" s="80"/>
      <c r="AG59" s="80"/>
      <c r="AH59" s="69"/>
      <c r="AI59" s="69"/>
      <c r="AJ59" s="80"/>
      <c r="AK59" s="80"/>
      <c r="AL59" s="69"/>
      <c r="AM59" s="69"/>
      <c r="AN59" s="80"/>
      <c r="AO59" s="80"/>
      <c r="AP59" s="69"/>
      <c r="AQ59" s="69"/>
      <c r="AR59" s="80"/>
      <c r="AS59" s="80"/>
      <c r="AT59" s="69"/>
      <c r="AU59" s="69"/>
      <c r="AV59" s="80"/>
      <c r="AW59" s="80"/>
      <c r="AX59" s="69"/>
      <c r="AY59" s="69"/>
      <c r="AZ59" s="80"/>
      <c r="BA59" s="80"/>
      <c r="BB59" s="69"/>
      <c r="BC59" s="69"/>
      <c r="BD59" s="80"/>
      <c r="BE59" s="80"/>
      <c r="BF59" s="69"/>
      <c r="BG59" s="69"/>
      <c r="BH59" s="80"/>
      <c r="BI59" s="80"/>
      <c r="BJ59" s="69"/>
      <c r="BK59" s="69"/>
      <c r="BL59" s="80"/>
      <c r="BM59" s="80"/>
      <c r="BN59" s="69"/>
      <c r="BO59" s="69"/>
      <c r="BP59" s="80"/>
      <c r="BQ59" s="80"/>
      <c r="BR59" s="69"/>
      <c r="BS59" s="69"/>
      <c r="BT59" s="80"/>
      <c r="BU59" s="80"/>
      <c r="BV59" s="69"/>
      <c r="BW59" s="69"/>
      <c r="BX59" s="80"/>
      <c r="BY59" s="80"/>
      <c r="BZ59" s="69"/>
      <c r="CA59" s="69"/>
      <c r="CB59" s="80"/>
      <c r="CC59" s="80"/>
      <c r="CD59" s="69"/>
      <c r="CE59" s="69"/>
      <c r="CF59" s="69"/>
      <c r="CG59" s="69"/>
      <c r="CH59" s="69"/>
      <c r="CI59" s="69"/>
      <c r="CJ59" s="68"/>
      <c r="CK59" s="69"/>
      <c r="CL59" s="185"/>
      <c r="CM59" s="67"/>
      <c r="CN59" s="67"/>
      <c r="CO59" s="69"/>
      <c r="CP59" s="185"/>
      <c r="CQ59" s="67"/>
      <c r="CR59" s="67"/>
      <c r="CS59" s="69"/>
      <c r="CT59" s="69"/>
      <c r="CU59" s="69"/>
      <c r="CV59" s="69"/>
      <c r="CW59" s="69"/>
      <c r="CX59" s="69"/>
      <c r="CY59" s="69"/>
      <c r="CZ59" s="69"/>
      <c r="DA59" s="69"/>
    </row>
    <row r="60" spans="2:105">
      <c r="B60" s="67"/>
      <c r="C60" s="67"/>
      <c r="D60" s="67"/>
      <c r="E60" s="69"/>
      <c r="F60" s="185"/>
      <c r="G60" s="67"/>
      <c r="H60" s="69"/>
      <c r="I60" s="69"/>
      <c r="J60" s="69"/>
      <c r="K60" s="69"/>
      <c r="L60" s="69"/>
      <c r="M60" s="69"/>
      <c r="N60" s="69"/>
      <c r="O60" s="69"/>
      <c r="P60" s="69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69"/>
      <c r="AD60" s="69"/>
      <c r="AE60" s="69"/>
      <c r="AF60" s="80"/>
      <c r="AG60" s="80"/>
      <c r="AH60" s="69"/>
      <c r="AI60" s="69"/>
      <c r="AJ60" s="80"/>
      <c r="AK60" s="80"/>
      <c r="AL60" s="69"/>
      <c r="AM60" s="69"/>
      <c r="AN60" s="80"/>
      <c r="AO60" s="80"/>
      <c r="AP60" s="69"/>
      <c r="AQ60" s="69"/>
      <c r="AR60" s="80"/>
      <c r="AS60" s="80"/>
      <c r="AT60" s="69"/>
      <c r="AU60" s="69"/>
      <c r="AV60" s="80"/>
      <c r="AW60" s="80"/>
      <c r="AX60" s="69"/>
      <c r="AY60" s="69"/>
      <c r="AZ60" s="80"/>
      <c r="BA60" s="80"/>
      <c r="BB60" s="69"/>
      <c r="BC60" s="69"/>
      <c r="BD60" s="80"/>
      <c r="BE60" s="80"/>
      <c r="BF60" s="69"/>
      <c r="BG60" s="69"/>
      <c r="BH60" s="80"/>
      <c r="BI60" s="80"/>
      <c r="BJ60" s="69"/>
      <c r="BK60" s="69"/>
      <c r="BL60" s="80"/>
      <c r="BM60" s="80"/>
      <c r="BN60" s="69"/>
      <c r="BO60" s="69"/>
      <c r="BP60" s="80"/>
      <c r="BQ60" s="80"/>
      <c r="BR60" s="69"/>
      <c r="BS60" s="69"/>
      <c r="BT60" s="80"/>
      <c r="BU60" s="80"/>
      <c r="BV60" s="69"/>
      <c r="BW60" s="69"/>
      <c r="BX60" s="80"/>
      <c r="BY60" s="80"/>
      <c r="BZ60" s="69"/>
      <c r="CA60" s="69"/>
      <c r="CB60" s="80"/>
      <c r="CC60" s="80"/>
      <c r="CD60" s="69"/>
      <c r="CE60" s="69"/>
      <c r="CF60" s="69"/>
      <c r="CG60" s="69"/>
      <c r="CH60" s="69"/>
      <c r="CI60" s="69"/>
      <c r="CJ60" s="68"/>
      <c r="CK60" s="69"/>
      <c r="CL60" s="185"/>
      <c r="CM60" s="67"/>
      <c r="CN60" s="67"/>
      <c r="CO60" s="69"/>
      <c r="CP60" s="185"/>
      <c r="CQ60" s="67"/>
      <c r="CR60" s="67"/>
      <c r="CS60" s="69"/>
      <c r="CT60" s="69"/>
      <c r="CU60" s="69"/>
      <c r="CV60" s="69"/>
      <c r="CW60" s="69"/>
      <c r="CX60" s="69"/>
      <c r="CY60" s="69"/>
      <c r="CZ60" s="69"/>
      <c r="DA60" s="69"/>
    </row>
    <row r="61" spans="2:105">
      <c r="B61" s="67"/>
      <c r="C61" s="67"/>
      <c r="D61" s="67"/>
      <c r="E61" s="69"/>
      <c r="F61" s="185"/>
      <c r="G61" s="67"/>
      <c r="H61" s="69"/>
      <c r="I61" s="69"/>
      <c r="J61" s="69"/>
      <c r="K61" s="69"/>
      <c r="L61" s="69"/>
      <c r="M61" s="69"/>
      <c r="N61" s="69"/>
      <c r="O61" s="69"/>
      <c r="P61" s="69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69"/>
      <c r="AD61" s="69"/>
      <c r="AE61" s="69"/>
      <c r="AF61" s="80"/>
      <c r="AG61" s="80"/>
      <c r="AH61" s="69"/>
      <c r="AI61" s="69"/>
      <c r="AJ61" s="80"/>
      <c r="AK61" s="80"/>
      <c r="AL61" s="69"/>
      <c r="AM61" s="69"/>
      <c r="AN61" s="80"/>
      <c r="AO61" s="80"/>
      <c r="AP61" s="69"/>
      <c r="AQ61" s="69"/>
      <c r="AR61" s="80"/>
      <c r="AS61" s="80"/>
      <c r="AT61" s="69"/>
      <c r="AU61" s="69"/>
      <c r="AV61" s="80"/>
      <c r="AW61" s="80"/>
      <c r="AX61" s="69"/>
      <c r="AY61" s="69"/>
      <c r="AZ61" s="80"/>
      <c r="BA61" s="80"/>
      <c r="BB61" s="69"/>
      <c r="BC61" s="69"/>
      <c r="BD61" s="80"/>
      <c r="BE61" s="80"/>
      <c r="BF61" s="69"/>
      <c r="BG61" s="69"/>
      <c r="BH61" s="80"/>
      <c r="BI61" s="80"/>
      <c r="BJ61" s="69"/>
      <c r="BK61" s="69"/>
      <c r="BL61" s="80"/>
      <c r="BM61" s="80"/>
      <c r="BN61" s="69"/>
      <c r="BO61" s="69"/>
      <c r="BP61" s="80"/>
      <c r="BQ61" s="80"/>
      <c r="BR61" s="69"/>
      <c r="BS61" s="69"/>
      <c r="BT61" s="80"/>
      <c r="BU61" s="80"/>
      <c r="BV61" s="69"/>
      <c r="BW61" s="69"/>
      <c r="BX61" s="80"/>
      <c r="BY61" s="80"/>
      <c r="BZ61" s="69"/>
      <c r="CA61" s="69"/>
      <c r="CB61" s="80"/>
      <c r="CC61" s="80"/>
      <c r="CD61" s="69"/>
      <c r="CE61" s="69"/>
      <c r="CF61" s="69"/>
      <c r="CG61" s="69"/>
      <c r="CH61" s="69"/>
      <c r="CI61" s="69"/>
      <c r="CJ61" s="68"/>
      <c r="CK61" s="69"/>
      <c r="CL61" s="185"/>
      <c r="CM61" s="67"/>
      <c r="CN61" s="67"/>
      <c r="CO61" s="69"/>
      <c r="CP61" s="185"/>
      <c r="CQ61" s="67"/>
      <c r="CR61" s="67"/>
      <c r="CS61" s="69"/>
      <c r="CT61" s="69"/>
      <c r="CU61" s="69"/>
      <c r="CV61" s="69"/>
      <c r="CW61" s="69"/>
      <c r="CX61" s="69"/>
      <c r="CY61" s="69"/>
      <c r="CZ61" s="69"/>
      <c r="DA61" s="69"/>
    </row>
    <row r="62" spans="2:105">
      <c r="B62" s="67"/>
      <c r="C62" s="67"/>
      <c r="D62" s="67"/>
      <c r="E62" s="69"/>
      <c r="F62" s="185"/>
      <c r="G62" s="67"/>
      <c r="H62" s="69"/>
      <c r="I62" s="69"/>
      <c r="J62" s="69"/>
      <c r="K62" s="69"/>
      <c r="L62" s="69"/>
      <c r="M62" s="69"/>
      <c r="N62" s="69"/>
      <c r="O62" s="69"/>
      <c r="P62" s="69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69"/>
      <c r="AD62" s="69"/>
      <c r="AE62" s="69"/>
      <c r="AF62" s="80"/>
      <c r="AG62" s="80"/>
      <c r="AH62" s="69"/>
      <c r="AI62" s="69"/>
      <c r="AJ62" s="80"/>
      <c r="AK62" s="80"/>
      <c r="AL62" s="69"/>
      <c r="AM62" s="69"/>
      <c r="AN62" s="80"/>
      <c r="AO62" s="80"/>
      <c r="AP62" s="69"/>
      <c r="AQ62" s="69"/>
      <c r="AR62" s="80"/>
      <c r="AS62" s="80"/>
      <c r="AT62" s="69"/>
      <c r="AU62" s="69"/>
      <c r="AV62" s="80"/>
      <c r="AW62" s="80"/>
      <c r="AX62" s="69"/>
      <c r="AY62" s="69"/>
      <c r="AZ62" s="80"/>
      <c r="BA62" s="80"/>
      <c r="BB62" s="69"/>
      <c r="BC62" s="69"/>
      <c r="BD62" s="80"/>
      <c r="BE62" s="80"/>
      <c r="BF62" s="69"/>
      <c r="BG62" s="69"/>
      <c r="BH62" s="80"/>
      <c r="BI62" s="80"/>
      <c r="BJ62" s="69"/>
      <c r="BK62" s="69"/>
      <c r="BL62" s="80"/>
      <c r="BM62" s="80"/>
      <c r="BN62" s="69"/>
      <c r="BO62" s="69"/>
      <c r="BP62" s="80"/>
      <c r="BQ62" s="80"/>
      <c r="BR62" s="69"/>
      <c r="BS62" s="69"/>
      <c r="BT62" s="80"/>
      <c r="BU62" s="80"/>
      <c r="BV62" s="69"/>
      <c r="BW62" s="69"/>
      <c r="BX62" s="80"/>
      <c r="BY62" s="80"/>
      <c r="BZ62" s="69"/>
      <c r="CA62" s="69"/>
      <c r="CB62" s="80"/>
      <c r="CC62" s="80"/>
      <c r="CD62" s="69"/>
      <c r="CE62" s="69"/>
      <c r="CF62" s="69"/>
      <c r="CG62" s="69"/>
      <c r="CH62" s="69"/>
      <c r="CI62" s="69"/>
      <c r="CJ62" s="68"/>
      <c r="CK62" s="69"/>
      <c r="CL62" s="185"/>
      <c r="CM62" s="67"/>
      <c r="CN62" s="67"/>
      <c r="CO62" s="69"/>
      <c r="CP62" s="185"/>
      <c r="CQ62" s="67"/>
      <c r="CR62" s="67"/>
      <c r="CS62" s="69"/>
      <c r="CT62" s="69"/>
      <c r="CU62" s="69"/>
      <c r="CV62" s="69"/>
      <c r="CW62" s="69"/>
      <c r="CX62" s="69"/>
      <c r="CY62" s="69"/>
      <c r="CZ62" s="69"/>
      <c r="DA62" s="69"/>
    </row>
    <row r="63" spans="2:105">
      <c r="B63" s="67"/>
      <c r="C63" s="67"/>
      <c r="D63" s="67"/>
      <c r="E63" s="69"/>
      <c r="F63" s="185"/>
      <c r="G63" s="67"/>
      <c r="H63" s="69"/>
      <c r="I63" s="69"/>
      <c r="J63" s="69"/>
      <c r="K63" s="69"/>
      <c r="L63" s="69"/>
      <c r="M63" s="69"/>
      <c r="N63" s="69"/>
      <c r="O63" s="69"/>
      <c r="P63" s="69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69"/>
      <c r="AD63" s="69"/>
      <c r="AE63" s="69"/>
      <c r="AF63" s="80"/>
      <c r="AG63" s="80"/>
      <c r="AH63" s="69"/>
      <c r="AI63" s="69"/>
      <c r="AJ63" s="80"/>
      <c r="AK63" s="80"/>
      <c r="AL63" s="69"/>
      <c r="AM63" s="69"/>
      <c r="AN63" s="80"/>
      <c r="AO63" s="80"/>
      <c r="AP63" s="69"/>
      <c r="AQ63" s="69"/>
      <c r="AR63" s="80"/>
      <c r="AS63" s="80"/>
      <c r="AT63" s="69"/>
      <c r="AU63" s="69"/>
      <c r="AV63" s="80"/>
      <c r="AW63" s="80"/>
      <c r="AX63" s="69"/>
      <c r="AY63" s="69"/>
      <c r="AZ63" s="80"/>
      <c r="BA63" s="80"/>
      <c r="BB63" s="69"/>
      <c r="BC63" s="69"/>
      <c r="BD63" s="80"/>
      <c r="BE63" s="80"/>
      <c r="BF63" s="69"/>
      <c r="BG63" s="69"/>
      <c r="BH63" s="80"/>
      <c r="BI63" s="80"/>
      <c r="BJ63" s="69"/>
      <c r="BK63" s="69"/>
      <c r="BL63" s="80"/>
      <c r="BM63" s="80"/>
      <c r="BN63" s="69"/>
      <c r="BO63" s="69"/>
      <c r="BP63" s="80"/>
      <c r="BQ63" s="80"/>
      <c r="BR63" s="69"/>
      <c r="BS63" s="69"/>
      <c r="BT63" s="80"/>
      <c r="BU63" s="80"/>
      <c r="BV63" s="69"/>
      <c r="BW63" s="69"/>
      <c r="BX63" s="80"/>
      <c r="BY63" s="80"/>
      <c r="BZ63" s="69"/>
      <c r="CA63" s="69"/>
      <c r="CB63" s="80"/>
      <c r="CC63" s="80"/>
      <c r="CD63" s="69"/>
      <c r="CE63" s="69"/>
      <c r="CF63" s="69"/>
      <c r="CG63" s="69"/>
      <c r="CH63" s="69"/>
      <c r="CI63" s="69"/>
      <c r="CJ63" s="68"/>
      <c r="CK63" s="69"/>
      <c r="CL63" s="185"/>
      <c r="CM63" s="67"/>
      <c r="CN63" s="67"/>
      <c r="CO63" s="69"/>
      <c r="CP63" s="185"/>
      <c r="CQ63" s="67"/>
      <c r="CR63" s="67"/>
      <c r="CS63" s="69"/>
      <c r="CT63" s="69"/>
      <c r="CU63" s="69"/>
      <c r="CV63" s="69"/>
      <c r="CW63" s="69"/>
      <c r="CX63" s="69"/>
      <c r="CY63" s="69"/>
      <c r="CZ63" s="69"/>
      <c r="DA63" s="69"/>
    </row>
    <row r="64" spans="2:105">
      <c r="B64" s="67"/>
      <c r="C64" s="67"/>
      <c r="D64" s="67"/>
      <c r="E64" s="69"/>
      <c r="F64" s="185"/>
      <c r="G64" s="67"/>
      <c r="H64" s="69"/>
      <c r="I64" s="69"/>
      <c r="J64" s="69"/>
      <c r="K64" s="69"/>
      <c r="L64" s="69"/>
      <c r="M64" s="69"/>
      <c r="N64" s="69"/>
      <c r="O64" s="69"/>
      <c r="P64" s="69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69"/>
      <c r="AD64" s="69"/>
      <c r="AE64" s="69"/>
      <c r="AF64" s="80"/>
      <c r="AG64" s="80"/>
      <c r="AH64" s="69"/>
      <c r="AI64" s="69"/>
      <c r="AJ64" s="80"/>
      <c r="AK64" s="80"/>
      <c r="AL64" s="69"/>
      <c r="AM64" s="69"/>
      <c r="AN64" s="80"/>
      <c r="AO64" s="80"/>
      <c r="AP64" s="69"/>
      <c r="AQ64" s="69"/>
      <c r="AR64" s="80"/>
      <c r="AS64" s="80"/>
      <c r="AT64" s="69"/>
      <c r="AU64" s="69"/>
      <c r="AV64" s="80"/>
      <c r="AW64" s="80"/>
      <c r="AX64" s="69"/>
      <c r="AY64" s="69"/>
      <c r="AZ64" s="80"/>
      <c r="BA64" s="80"/>
      <c r="BB64" s="69"/>
      <c r="BC64" s="69"/>
      <c r="BD64" s="80"/>
      <c r="BE64" s="80"/>
      <c r="BF64" s="69"/>
      <c r="BG64" s="69"/>
      <c r="BH64" s="80"/>
      <c r="BI64" s="80"/>
      <c r="BJ64" s="69"/>
      <c r="BK64" s="69"/>
      <c r="BL64" s="80"/>
      <c r="BM64" s="80"/>
      <c r="BN64" s="69"/>
      <c r="BO64" s="69"/>
      <c r="BP64" s="80"/>
      <c r="BQ64" s="80"/>
      <c r="BR64" s="69"/>
      <c r="BS64" s="69"/>
      <c r="BT64" s="80"/>
      <c r="BU64" s="80"/>
      <c r="BV64" s="69"/>
      <c r="BW64" s="69"/>
      <c r="BX64" s="80"/>
      <c r="BY64" s="80"/>
      <c r="BZ64" s="69"/>
      <c r="CA64" s="69"/>
      <c r="CB64" s="80"/>
      <c r="CC64" s="80"/>
      <c r="CD64" s="69"/>
      <c r="CE64" s="69"/>
      <c r="CF64" s="69"/>
      <c r="CG64" s="69"/>
      <c r="CH64" s="69"/>
      <c r="CI64" s="69"/>
      <c r="CJ64" s="68"/>
      <c r="CK64" s="69"/>
      <c r="CL64" s="185"/>
      <c r="CM64" s="67"/>
      <c r="CN64" s="67"/>
      <c r="CO64" s="69"/>
      <c r="CP64" s="185"/>
      <c r="CQ64" s="67"/>
      <c r="CR64" s="67"/>
      <c r="CS64" s="69"/>
      <c r="CT64" s="69"/>
      <c r="CU64" s="69"/>
      <c r="CV64" s="69"/>
      <c r="CW64" s="69"/>
      <c r="CX64" s="69"/>
      <c r="CY64" s="69"/>
      <c r="CZ64" s="69"/>
      <c r="DA64" s="69"/>
    </row>
    <row r="65" spans="2:105">
      <c r="B65" s="67"/>
      <c r="C65" s="67"/>
      <c r="D65" s="67"/>
      <c r="E65" s="69"/>
      <c r="F65" s="185"/>
      <c r="G65" s="67"/>
      <c r="H65" s="69"/>
      <c r="I65" s="69"/>
      <c r="J65" s="69"/>
      <c r="K65" s="69"/>
      <c r="L65" s="69"/>
      <c r="M65" s="69"/>
      <c r="N65" s="69"/>
      <c r="O65" s="69"/>
      <c r="P65" s="69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69"/>
      <c r="AD65" s="69"/>
      <c r="AE65" s="69"/>
      <c r="AF65" s="80"/>
      <c r="AG65" s="80"/>
      <c r="AH65" s="69"/>
      <c r="AI65" s="69"/>
      <c r="AJ65" s="80"/>
      <c r="AK65" s="80"/>
      <c r="AL65" s="69"/>
      <c r="AM65" s="69"/>
      <c r="AN65" s="80"/>
      <c r="AO65" s="80"/>
      <c r="AP65" s="69"/>
      <c r="AQ65" s="69"/>
      <c r="AR65" s="80"/>
      <c r="AS65" s="80"/>
      <c r="AT65" s="69"/>
      <c r="AU65" s="69"/>
      <c r="AV65" s="80"/>
      <c r="AW65" s="80"/>
      <c r="AX65" s="69"/>
      <c r="AY65" s="69"/>
      <c r="AZ65" s="80"/>
      <c r="BA65" s="80"/>
      <c r="BB65" s="69"/>
      <c r="BC65" s="69"/>
      <c r="BD65" s="80"/>
      <c r="BE65" s="80"/>
      <c r="BF65" s="69"/>
      <c r="BG65" s="69"/>
      <c r="BH65" s="80"/>
      <c r="BI65" s="80"/>
      <c r="BJ65" s="69"/>
      <c r="BK65" s="69"/>
      <c r="BL65" s="80"/>
      <c r="BM65" s="80"/>
      <c r="BN65" s="69"/>
      <c r="BO65" s="69"/>
      <c r="BP65" s="80"/>
      <c r="BQ65" s="80"/>
      <c r="BR65" s="69"/>
      <c r="BS65" s="69"/>
      <c r="BT65" s="80"/>
      <c r="BU65" s="80"/>
      <c r="BV65" s="69"/>
      <c r="BW65" s="69"/>
      <c r="BX65" s="80"/>
      <c r="BY65" s="80"/>
      <c r="BZ65" s="69"/>
      <c r="CA65" s="69"/>
      <c r="CB65" s="80"/>
      <c r="CC65" s="80"/>
      <c r="CD65" s="69"/>
      <c r="CE65" s="69"/>
      <c r="CF65" s="69"/>
      <c r="CG65" s="69"/>
      <c r="CH65" s="69"/>
      <c r="CI65" s="69"/>
      <c r="CJ65" s="68"/>
      <c r="CK65" s="69"/>
      <c r="CL65" s="185"/>
      <c r="CM65" s="67"/>
      <c r="CN65" s="67"/>
      <c r="CO65" s="69"/>
      <c r="CP65" s="185"/>
      <c r="CQ65" s="67"/>
      <c r="CR65" s="67"/>
      <c r="CS65" s="69"/>
      <c r="CT65" s="69"/>
      <c r="CU65" s="69"/>
      <c r="CV65" s="69"/>
      <c r="CW65" s="69"/>
      <c r="CX65" s="69"/>
      <c r="CY65" s="69"/>
      <c r="CZ65" s="69"/>
      <c r="DA65" s="69"/>
    </row>
    <row r="66" spans="2:105">
      <c r="B66" s="67"/>
      <c r="C66" s="67"/>
      <c r="D66" s="67"/>
      <c r="E66" s="69"/>
      <c r="F66" s="185"/>
      <c r="G66" s="67"/>
      <c r="H66" s="69"/>
      <c r="I66" s="69"/>
      <c r="J66" s="69"/>
      <c r="K66" s="69"/>
      <c r="L66" s="69"/>
      <c r="M66" s="69"/>
      <c r="N66" s="69"/>
      <c r="O66" s="69"/>
      <c r="P66" s="69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69"/>
      <c r="AD66" s="69"/>
      <c r="AE66" s="69"/>
      <c r="AF66" s="80"/>
      <c r="AG66" s="80"/>
      <c r="AH66" s="69"/>
      <c r="AI66" s="69"/>
      <c r="AJ66" s="80"/>
      <c r="AK66" s="80"/>
      <c r="AL66" s="69"/>
      <c r="AM66" s="69"/>
      <c r="AN66" s="80"/>
      <c r="AO66" s="80"/>
      <c r="AP66" s="69"/>
      <c r="AQ66" s="69"/>
      <c r="AR66" s="80"/>
      <c r="AS66" s="80"/>
      <c r="AT66" s="69"/>
      <c r="AU66" s="69"/>
      <c r="AV66" s="80"/>
      <c r="AW66" s="80"/>
      <c r="AX66" s="69"/>
      <c r="AY66" s="69"/>
      <c r="AZ66" s="80"/>
      <c r="BA66" s="80"/>
      <c r="BB66" s="69"/>
      <c r="BC66" s="69"/>
      <c r="BD66" s="80"/>
      <c r="BE66" s="80"/>
      <c r="BF66" s="69"/>
      <c r="BG66" s="69"/>
      <c r="BH66" s="80"/>
      <c r="BI66" s="80"/>
      <c r="BJ66" s="69"/>
      <c r="BK66" s="69"/>
      <c r="BL66" s="80"/>
      <c r="BM66" s="80"/>
      <c r="BN66" s="69"/>
      <c r="BO66" s="69"/>
      <c r="BP66" s="80"/>
      <c r="BQ66" s="80"/>
      <c r="BR66" s="69"/>
      <c r="BS66" s="69"/>
      <c r="BT66" s="80"/>
      <c r="BU66" s="80"/>
      <c r="BV66" s="69"/>
      <c r="BW66" s="69"/>
      <c r="BX66" s="80"/>
      <c r="BY66" s="80"/>
      <c r="BZ66" s="69"/>
      <c r="CA66" s="69"/>
      <c r="CB66" s="80"/>
      <c r="CC66" s="80"/>
      <c r="CD66" s="69"/>
      <c r="CE66" s="69"/>
      <c r="CF66" s="69"/>
      <c r="CG66" s="69"/>
      <c r="CH66" s="69"/>
      <c r="CI66" s="69"/>
      <c r="CJ66" s="68"/>
      <c r="CK66" s="69"/>
      <c r="CL66" s="185"/>
      <c r="CM66" s="67"/>
      <c r="CN66" s="67"/>
      <c r="CO66" s="69"/>
      <c r="CP66" s="185"/>
      <c r="CQ66" s="67"/>
      <c r="CR66" s="67"/>
      <c r="CS66" s="69"/>
      <c r="CT66" s="69"/>
      <c r="CU66" s="69"/>
      <c r="CV66" s="69"/>
      <c r="CW66" s="69"/>
      <c r="CX66" s="69"/>
      <c r="CY66" s="69"/>
      <c r="CZ66" s="69"/>
      <c r="DA66" s="69"/>
    </row>
    <row r="67" spans="2:105">
      <c r="B67" s="67"/>
      <c r="C67" s="67"/>
      <c r="D67" s="67"/>
      <c r="E67" s="69"/>
      <c r="F67" s="185"/>
      <c r="G67" s="67"/>
      <c r="H67" s="69"/>
      <c r="I67" s="69"/>
      <c r="J67" s="69"/>
      <c r="K67" s="69"/>
      <c r="L67" s="69"/>
      <c r="M67" s="69"/>
      <c r="N67" s="69"/>
      <c r="O67" s="69"/>
      <c r="P67" s="69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69"/>
      <c r="AD67" s="69"/>
      <c r="AE67" s="69"/>
      <c r="AF67" s="80"/>
      <c r="AG67" s="80"/>
      <c r="AH67" s="69"/>
      <c r="AI67" s="69"/>
      <c r="AJ67" s="80"/>
      <c r="AK67" s="80"/>
      <c r="AL67" s="69"/>
      <c r="AM67" s="69"/>
      <c r="AN67" s="80"/>
      <c r="AO67" s="80"/>
      <c r="AP67" s="69"/>
      <c r="AQ67" s="69"/>
      <c r="AR67" s="80"/>
      <c r="AS67" s="80"/>
      <c r="AT67" s="69"/>
      <c r="AU67" s="69"/>
      <c r="AV67" s="80"/>
      <c r="AW67" s="80"/>
      <c r="AX67" s="69"/>
      <c r="AY67" s="69"/>
      <c r="AZ67" s="80"/>
      <c r="BA67" s="80"/>
      <c r="BB67" s="69"/>
      <c r="BC67" s="69"/>
      <c r="BD67" s="80"/>
      <c r="BE67" s="80"/>
      <c r="BF67" s="69"/>
      <c r="BG67" s="69"/>
      <c r="BH67" s="80"/>
      <c r="BI67" s="80"/>
      <c r="BJ67" s="69"/>
      <c r="BK67" s="69"/>
      <c r="BL67" s="80"/>
      <c r="BM67" s="80"/>
      <c r="BN67" s="69"/>
      <c r="BO67" s="69"/>
      <c r="BP67" s="80"/>
      <c r="BQ67" s="80"/>
      <c r="BR67" s="69"/>
      <c r="BS67" s="69"/>
      <c r="BT67" s="80"/>
      <c r="BU67" s="80"/>
      <c r="BV67" s="69"/>
      <c r="BW67" s="69"/>
      <c r="BX67" s="80"/>
      <c r="BY67" s="80"/>
      <c r="BZ67" s="69"/>
      <c r="CA67" s="69"/>
      <c r="CB67" s="80"/>
      <c r="CC67" s="80"/>
      <c r="CD67" s="69"/>
      <c r="CE67" s="69"/>
      <c r="CF67" s="69"/>
      <c r="CG67" s="69"/>
      <c r="CH67" s="69"/>
      <c r="CI67" s="69"/>
      <c r="CJ67" s="68"/>
      <c r="CK67" s="69"/>
      <c r="CL67" s="185"/>
      <c r="CM67" s="67"/>
      <c r="CN67" s="67"/>
      <c r="CO67" s="69"/>
      <c r="CP67" s="185"/>
      <c r="CQ67" s="67"/>
      <c r="CR67" s="67"/>
      <c r="CS67" s="69"/>
      <c r="CT67" s="69"/>
      <c r="CU67" s="69"/>
      <c r="CV67" s="69"/>
      <c r="CW67" s="69"/>
      <c r="CX67" s="69"/>
      <c r="CY67" s="69"/>
      <c r="CZ67" s="69"/>
      <c r="DA67" s="69"/>
    </row>
    <row r="68" spans="2:105">
      <c r="B68" s="67"/>
      <c r="C68" s="67"/>
      <c r="D68" s="67"/>
      <c r="E68" s="69"/>
      <c r="F68" s="185"/>
      <c r="G68" s="67"/>
      <c r="H68" s="69"/>
      <c r="I68" s="69"/>
      <c r="J68" s="69"/>
      <c r="K68" s="69"/>
      <c r="L68" s="69"/>
      <c r="M68" s="69"/>
      <c r="N68" s="69"/>
      <c r="O68" s="69"/>
      <c r="P68" s="69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69"/>
      <c r="AD68" s="69"/>
      <c r="AE68" s="69"/>
      <c r="AF68" s="80"/>
      <c r="AG68" s="80"/>
      <c r="AH68" s="69"/>
      <c r="AI68" s="69"/>
      <c r="AJ68" s="80"/>
      <c r="AK68" s="80"/>
      <c r="AL68" s="69"/>
      <c r="AM68" s="69"/>
      <c r="AN68" s="80"/>
      <c r="AO68" s="80"/>
      <c r="AP68" s="69"/>
      <c r="AQ68" s="69"/>
      <c r="AR68" s="80"/>
      <c r="AS68" s="80"/>
      <c r="AT68" s="69"/>
      <c r="AU68" s="69"/>
      <c r="AV68" s="80"/>
      <c r="AW68" s="80"/>
      <c r="AX68" s="69"/>
      <c r="AY68" s="69"/>
      <c r="AZ68" s="80"/>
      <c r="BA68" s="80"/>
      <c r="BB68" s="69"/>
      <c r="BC68" s="69"/>
      <c r="BD68" s="80"/>
      <c r="BE68" s="80"/>
      <c r="BF68" s="69"/>
      <c r="BG68" s="69"/>
      <c r="BH68" s="80"/>
      <c r="BI68" s="80"/>
      <c r="BJ68" s="69"/>
      <c r="BK68" s="69"/>
      <c r="BL68" s="80"/>
      <c r="BM68" s="80"/>
      <c r="BN68" s="69"/>
      <c r="BO68" s="69"/>
      <c r="BP68" s="80"/>
      <c r="BQ68" s="80"/>
      <c r="BR68" s="69"/>
      <c r="BS68" s="69"/>
      <c r="BT68" s="80"/>
      <c r="BU68" s="80"/>
      <c r="BV68" s="69"/>
      <c r="BW68" s="69"/>
      <c r="BX68" s="80"/>
      <c r="BY68" s="80"/>
      <c r="BZ68" s="69"/>
      <c r="CA68" s="69"/>
      <c r="CB68" s="80"/>
      <c r="CC68" s="80"/>
      <c r="CD68" s="69"/>
      <c r="CE68" s="69"/>
      <c r="CF68" s="69"/>
      <c r="CG68" s="69"/>
      <c r="CH68" s="69"/>
      <c r="CI68" s="69"/>
      <c r="CJ68" s="68"/>
      <c r="CK68" s="69"/>
      <c r="CL68" s="185"/>
      <c r="CM68" s="67"/>
      <c r="CN68" s="67"/>
      <c r="CO68" s="69"/>
      <c r="CP68" s="185"/>
      <c r="CQ68" s="67"/>
      <c r="CR68" s="67"/>
      <c r="CS68" s="69"/>
      <c r="CT68" s="69"/>
      <c r="CU68" s="69"/>
      <c r="CV68" s="69"/>
      <c r="CW68" s="69"/>
      <c r="CX68" s="69"/>
      <c r="CY68" s="69"/>
      <c r="CZ68" s="69"/>
      <c r="DA68" s="69"/>
    </row>
    <row r="69" spans="2:105">
      <c r="B69" s="67"/>
      <c r="C69" s="67"/>
      <c r="D69" s="67"/>
      <c r="E69" s="69"/>
      <c r="F69" s="185"/>
      <c r="G69" s="67"/>
      <c r="H69" s="69"/>
      <c r="I69" s="69"/>
      <c r="J69" s="69"/>
      <c r="K69" s="69"/>
      <c r="L69" s="69"/>
      <c r="M69" s="69"/>
      <c r="N69" s="69"/>
      <c r="O69" s="69"/>
      <c r="P69" s="69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69"/>
      <c r="AD69" s="69"/>
      <c r="AE69" s="69"/>
      <c r="AF69" s="80"/>
      <c r="AG69" s="80"/>
      <c r="AH69" s="69"/>
      <c r="AI69" s="69"/>
      <c r="AJ69" s="80"/>
      <c r="AK69" s="80"/>
      <c r="AL69" s="69"/>
      <c r="AM69" s="69"/>
      <c r="AN69" s="80"/>
      <c r="AO69" s="80"/>
      <c r="AP69" s="69"/>
      <c r="AQ69" s="69"/>
      <c r="AR69" s="80"/>
      <c r="AS69" s="80"/>
      <c r="AT69" s="69"/>
      <c r="AU69" s="69"/>
      <c r="AV69" s="80"/>
      <c r="AW69" s="80"/>
      <c r="AX69" s="69"/>
      <c r="AY69" s="69"/>
      <c r="AZ69" s="80"/>
      <c r="BA69" s="80"/>
      <c r="BB69" s="69"/>
      <c r="BC69" s="69"/>
      <c r="BD69" s="80"/>
      <c r="BE69" s="80"/>
      <c r="BF69" s="69"/>
      <c r="BG69" s="69"/>
      <c r="BH69" s="80"/>
      <c r="BI69" s="80"/>
      <c r="BJ69" s="69"/>
      <c r="BK69" s="69"/>
      <c r="BL69" s="80"/>
      <c r="BM69" s="80"/>
      <c r="BN69" s="69"/>
      <c r="BO69" s="69"/>
      <c r="BP69" s="80"/>
      <c r="BQ69" s="80"/>
      <c r="BR69" s="69"/>
      <c r="BS69" s="69"/>
      <c r="BT69" s="80"/>
      <c r="BU69" s="80"/>
      <c r="BV69" s="69"/>
      <c r="BW69" s="69"/>
      <c r="BX69" s="80"/>
      <c r="BY69" s="80"/>
      <c r="BZ69" s="69"/>
      <c r="CA69" s="69"/>
      <c r="CB69" s="80"/>
      <c r="CC69" s="80"/>
      <c r="CD69" s="69"/>
      <c r="CE69" s="69"/>
      <c r="CF69" s="69"/>
      <c r="CG69" s="69"/>
      <c r="CH69" s="69"/>
      <c r="CI69" s="69"/>
      <c r="CJ69" s="68"/>
      <c r="CK69" s="69"/>
      <c r="CL69" s="185"/>
      <c r="CM69" s="67"/>
      <c r="CN69" s="67"/>
      <c r="CO69" s="69"/>
      <c r="CP69" s="185"/>
      <c r="CQ69" s="67"/>
      <c r="CR69" s="67"/>
      <c r="CS69" s="69"/>
      <c r="CT69" s="69"/>
      <c r="CU69" s="69"/>
      <c r="CV69" s="69"/>
      <c r="CW69" s="69"/>
      <c r="CX69" s="69"/>
      <c r="CY69" s="69"/>
      <c r="CZ69" s="69"/>
      <c r="DA69" s="69"/>
    </row>
    <row r="70" spans="2:105">
      <c r="B70" s="67"/>
      <c r="C70" s="67"/>
      <c r="D70" s="67"/>
      <c r="E70" s="69"/>
      <c r="F70" s="185"/>
      <c r="G70" s="67"/>
      <c r="H70" s="69"/>
      <c r="I70" s="69"/>
      <c r="J70" s="69"/>
      <c r="K70" s="69"/>
      <c r="L70" s="69"/>
      <c r="M70" s="69"/>
      <c r="N70" s="69"/>
      <c r="O70" s="69"/>
      <c r="P70" s="69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69"/>
      <c r="AD70" s="69"/>
      <c r="AE70" s="69"/>
      <c r="AF70" s="80"/>
      <c r="AG70" s="80"/>
      <c r="AH70" s="69"/>
      <c r="AI70" s="69"/>
      <c r="AJ70" s="80"/>
      <c r="AK70" s="80"/>
      <c r="AL70" s="69"/>
      <c r="AM70" s="69"/>
      <c r="AN70" s="80"/>
      <c r="AO70" s="80"/>
      <c r="AP70" s="69"/>
      <c r="AQ70" s="69"/>
      <c r="AR70" s="80"/>
      <c r="AS70" s="80"/>
      <c r="AT70" s="69"/>
      <c r="AU70" s="69"/>
      <c r="AV70" s="80"/>
      <c r="AW70" s="80"/>
      <c r="AX70" s="69"/>
      <c r="AY70" s="69"/>
      <c r="AZ70" s="80"/>
      <c r="BA70" s="80"/>
      <c r="BB70" s="69"/>
      <c r="BC70" s="69"/>
      <c r="BD70" s="80"/>
      <c r="BE70" s="80"/>
      <c r="BF70" s="69"/>
      <c r="BG70" s="69"/>
      <c r="BH70" s="80"/>
      <c r="BI70" s="80"/>
      <c r="BJ70" s="69"/>
      <c r="BK70" s="69"/>
      <c r="BL70" s="80"/>
      <c r="BM70" s="80"/>
      <c r="BN70" s="69"/>
      <c r="BO70" s="69"/>
      <c r="BP70" s="80"/>
      <c r="BQ70" s="80"/>
      <c r="BR70" s="69"/>
      <c r="BS70" s="69"/>
      <c r="BT70" s="80"/>
      <c r="BU70" s="80"/>
      <c r="BV70" s="69"/>
      <c r="BW70" s="69"/>
      <c r="BX70" s="80"/>
      <c r="BY70" s="80"/>
      <c r="BZ70" s="69"/>
      <c r="CA70" s="69"/>
      <c r="CB70" s="80"/>
      <c r="CC70" s="80"/>
      <c r="CD70" s="69"/>
      <c r="CE70" s="69"/>
      <c r="CF70" s="69"/>
      <c r="CG70" s="69"/>
      <c r="CH70" s="69"/>
      <c r="CI70" s="69"/>
      <c r="CJ70" s="68"/>
      <c r="CK70" s="69"/>
      <c r="CL70" s="185"/>
      <c r="CM70" s="67"/>
      <c r="CN70" s="67"/>
      <c r="CO70" s="69"/>
      <c r="CP70" s="185"/>
      <c r="CQ70" s="67"/>
      <c r="CR70" s="67"/>
      <c r="CS70" s="69"/>
      <c r="CT70" s="69"/>
      <c r="CU70" s="69"/>
      <c r="CV70" s="69"/>
      <c r="CW70" s="69"/>
      <c r="CX70" s="69"/>
      <c r="CY70" s="69"/>
      <c r="CZ70" s="69"/>
      <c r="DA70" s="69"/>
    </row>
    <row r="71" spans="2:105">
      <c r="B71" s="67"/>
      <c r="C71" s="67"/>
      <c r="D71" s="67"/>
      <c r="E71" s="69"/>
      <c r="F71" s="185"/>
      <c r="G71" s="67"/>
      <c r="H71" s="69"/>
      <c r="I71" s="69"/>
      <c r="J71" s="69"/>
      <c r="K71" s="69"/>
      <c r="L71" s="69"/>
      <c r="M71" s="69"/>
      <c r="N71" s="69"/>
      <c r="O71" s="69"/>
      <c r="P71" s="69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69"/>
      <c r="AD71" s="69"/>
      <c r="AE71" s="69"/>
      <c r="AF71" s="80"/>
      <c r="AG71" s="80"/>
      <c r="AH71" s="69"/>
      <c r="AI71" s="69"/>
      <c r="AJ71" s="80"/>
      <c r="AK71" s="80"/>
      <c r="AL71" s="69"/>
      <c r="AM71" s="69"/>
      <c r="AN71" s="80"/>
      <c r="AO71" s="80"/>
      <c r="AP71" s="69"/>
      <c r="AQ71" s="69"/>
      <c r="AR71" s="80"/>
      <c r="AS71" s="80"/>
      <c r="AT71" s="69"/>
      <c r="AU71" s="69"/>
      <c r="AV71" s="80"/>
      <c r="AW71" s="80"/>
      <c r="AX71" s="69"/>
      <c r="AY71" s="69"/>
      <c r="AZ71" s="80"/>
      <c r="BA71" s="80"/>
      <c r="BB71" s="69"/>
      <c r="BC71" s="69"/>
      <c r="BD71" s="80"/>
      <c r="BE71" s="80"/>
      <c r="BF71" s="69"/>
      <c r="BG71" s="69"/>
      <c r="BH71" s="80"/>
      <c r="BI71" s="80"/>
      <c r="BJ71" s="69"/>
      <c r="BK71" s="69"/>
      <c r="BL71" s="80"/>
      <c r="BM71" s="80"/>
      <c r="BN71" s="69"/>
      <c r="BO71" s="69"/>
      <c r="BP71" s="80"/>
      <c r="BQ71" s="80"/>
      <c r="BR71" s="69"/>
      <c r="BS71" s="69"/>
      <c r="BT71" s="80"/>
      <c r="BU71" s="80"/>
      <c r="BV71" s="69"/>
      <c r="BW71" s="69"/>
      <c r="BX71" s="80"/>
      <c r="BY71" s="80"/>
      <c r="BZ71" s="69"/>
      <c r="CA71" s="69"/>
      <c r="CB71" s="80"/>
      <c r="CC71" s="80"/>
      <c r="CD71" s="69"/>
      <c r="CE71" s="69"/>
      <c r="CF71" s="69"/>
      <c r="CG71" s="69"/>
      <c r="CH71" s="69"/>
      <c r="CI71" s="69"/>
      <c r="CJ71" s="68"/>
      <c r="CK71" s="69"/>
      <c r="CL71" s="185"/>
      <c r="CM71" s="67"/>
      <c r="CN71" s="67"/>
      <c r="CO71" s="69"/>
      <c r="CP71" s="185"/>
      <c r="CQ71" s="67"/>
      <c r="CR71" s="67"/>
      <c r="CS71" s="69"/>
      <c r="CT71" s="69"/>
      <c r="CU71" s="69"/>
      <c r="CV71" s="69"/>
      <c r="CW71" s="69"/>
      <c r="CX71" s="69"/>
      <c r="CY71" s="69"/>
      <c r="CZ71" s="69"/>
      <c r="DA71" s="69"/>
    </row>
    <row r="72" spans="2:105">
      <c r="B72" s="67"/>
      <c r="C72" s="67"/>
      <c r="D72" s="67"/>
      <c r="E72" s="69"/>
      <c r="F72" s="185"/>
      <c r="G72" s="67"/>
      <c r="H72" s="69"/>
      <c r="I72" s="69"/>
      <c r="J72" s="69"/>
      <c r="K72" s="69"/>
      <c r="L72" s="69"/>
      <c r="M72" s="69"/>
      <c r="N72" s="69"/>
      <c r="O72" s="69"/>
      <c r="P72" s="69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69"/>
      <c r="AD72" s="69"/>
      <c r="AE72" s="69"/>
      <c r="AF72" s="80"/>
      <c r="AG72" s="80"/>
      <c r="AH72" s="69"/>
      <c r="AI72" s="69"/>
      <c r="AJ72" s="80"/>
      <c r="AK72" s="80"/>
      <c r="AL72" s="69"/>
      <c r="AM72" s="69"/>
      <c r="AN72" s="80"/>
      <c r="AO72" s="80"/>
      <c r="AP72" s="69"/>
      <c r="AQ72" s="69"/>
      <c r="AR72" s="80"/>
      <c r="AS72" s="80"/>
      <c r="AT72" s="69"/>
      <c r="AU72" s="69"/>
      <c r="AV72" s="80"/>
      <c r="AW72" s="80"/>
      <c r="AX72" s="69"/>
      <c r="AY72" s="69"/>
      <c r="AZ72" s="80"/>
      <c r="BA72" s="80"/>
      <c r="BB72" s="69"/>
      <c r="BC72" s="69"/>
      <c r="BD72" s="80"/>
      <c r="BE72" s="80"/>
      <c r="BF72" s="69"/>
      <c r="BG72" s="69"/>
      <c r="BH72" s="80"/>
      <c r="BI72" s="80"/>
      <c r="BJ72" s="69"/>
      <c r="BK72" s="69"/>
      <c r="BL72" s="80"/>
      <c r="BM72" s="80"/>
      <c r="BN72" s="69"/>
      <c r="BO72" s="69"/>
      <c r="BP72" s="80"/>
      <c r="BQ72" s="80"/>
      <c r="BR72" s="69"/>
      <c r="BS72" s="69"/>
      <c r="BT72" s="80"/>
      <c r="BU72" s="80"/>
      <c r="BV72" s="69"/>
      <c r="BW72" s="69"/>
      <c r="BX72" s="80"/>
      <c r="BY72" s="80"/>
      <c r="BZ72" s="69"/>
      <c r="CA72" s="69"/>
      <c r="CB72" s="80"/>
      <c r="CC72" s="80"/>
      <c r="CD72" s="69"/>
      <c r="CE72" s="69"/>
      <c r="CF72" s="69"/>
      <c r="CG72" s="69"/>
      <c r="CH72" s="69"/>
      <c r="CI72" s="69"/>
      <c r="CJ72" s="68"/>
      <c r="CK72" s="69"/>
      <c r="CL72" s="185"/>
      <c r="CM72" s="67"/>
      <c r="CN72" s="67"/>
      <c r="CO72" s="69"/>
      <c r="CP72" s="185"/>
      <c r="CQ72" s="67"/>
      <c r="CR72" s="67"/>
      <c r="CS72" s="69"/>
      <c r="CT72" s="69"/>
      <c r="CU72" s="69"/>
      <c r="CV72" s="69"/>
      <c r="CW72" s="69"/>
      <c r="CX72" s="69"/>
      <c r="CY72" s="69"/>
      <c r="CZ72" s="69"/>
      <c r="DA72" s="69"/>
    </row>
    <row r="73" spans="2:105">
      <c r="B73" s="67"/>
      <c r="C73" s="67"/>
      <c r="D73" s="67"/>
      <c r="E73" s="69"/>
      <c r="F73" s="185"/>
      <c r="G73" s="67"/>
      <c r="H73" s="69"/>
      <c r="I73" s="69"/>
      <c r="J73" s="69"/>
      <c r="K73" s="69"/>
      <c r="L73" s="69"/>
      <c r="M73" s="69"/>
      <c r="N73" s="69"/>
      <c r="O73" s="69"/>
      <c r="P73" s="69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69"/>
      <c r="AD73" s="69"/>
      <c r="AE73" s="69"/>
      <c r="AF73" s="80"/>
      <c r="AG73" s="80"/>
      <c r="AH73" s="69"/>
      <c r="AI73" s="69"/>
      <c r="AJ73" s="80"/>
      <c r="AK73" s="80"/>
      <c r="AL73" s="69"/>
      <c r="AM73" s="69"/>
      <c r="AN73" s="80"/>
      <c r="AO73" s="80"/>
      <c r="AP73" s="69"/>
      <c r="AQ73" s="69"/>
      <c r="AR73" s="80"/>
      <c r="AS73" s="80"/>
      <c r="AT73" s="69"/>
      <c r="AU73" s="69"/>
      <c r="AV73" s="80"/>
      <c r="AW73" s="80"/>
      <c r="AX73" s="69"/>
      <c r="AY73" s="69"/>
      <c r="AZ73" s="80"/>
      <c r="BA73" s="80"/>
      <c r="BB73" s="69"/>
      <c r="BC73" s="69"/>
      <c r="BD73" s="80"/>
      <c r="BE73" s="80"/>
      <c r="BF73" s="69"/>
      <c r="BG73" s="69"/>
      <c r="BH73" s="80"/>
      <c r="BI73" s="80"/>
      <c r="BJ73" s="69"/>
      <c r="BK73" s="69"/>
      <c r="BL73" s="80"/>
      <c r="BM73" s="80"/>
      <c r="BN73" s="69"/>
      <c r="BO73" s="69"/>
      <c r="BP73" s="80"/>
      <c r="BQ73" s="80"/>
      <c r="BR73" s="69"/>
      <c r="BS73" s="69"/>
      <c r="BT73" s="80"/>
      <c r="BU73" s="80"/>
      <c r="BV73" s="69"/>
      <c r="BW73" s="69"/>
      <c r="BX73" s="80"/>
      <c r="BY73" s="80"/>
      <c r="BZ73" s="69"/>
      <c r="CA73" s="69"/>
      <c r="CB73" s="80"/>
      <c r="CC73" s="80"/>
      <c r="CD73" s="69"/>
      <c r="CE73" s="69"/>
      <c r="CF73" s="69"/>
      <c r="CG73" s="69"/>
      <c r="CH73" s="69"/>
      <c r="CI73" s="69"/>
      <c r="CJ73" s="68"/>
      <c r="CK73" s="69"/>
      <c r="CL73" s="185"/>
      <c r="CM73" s="67"/>
      <c r="CN73" s="67"/>
      <c r="CO73" s="69"/>
      <c r="CP73" s="185"/>
      <c r="CQ73" s="67"/>
      <c r="CR73" s="67"/>
      <c r="CS73" s="69"/>
      <c r="CT73" s="69"/>
      <c r="CU73" s="69"/>
      <c r="CV73" s="69"/>
      <c r="CW73" s="69"/>
      <c r="CX73" s="69"/>
      <c r="CY73" s="69"/>
      <c r="CZ73" s="69"/>
      <c r="DA73" s="69"/>
    </row>
    <row r="74" spans="2:105">
      <c r="B74" s="67"/>
      <c r="C74" s="67"/>
      <c r="D74" s="67"/>
      <c r="E74" s="69"/>
      <c r="F74" s="185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69"/>
      <c r="AD74" s="69"/>
      <c r="AE74" s="69"/>
      <c r="AF74" s="80"/>
      <c r="AG74" s="80"/>
      <c r="AH74" s="69"/>
      <c r="AI74" s="69"/>
      <c r="AJ74" s="80"/>
      <c r="AK74" s="80"/>
      <c r="AL74" s="69"/>
      <c r="AM74" s="69"/>
      <c r="AN74" s="80"/>
      <c r="AO74" s="80"/>
      <c r="AP74" s="69"/>
      <c r="AQ74" s="69"/>
      <c r="AR74" s="80"/>
      <c r="AS74" s="80"/>
      <c r="AT74" s="69"/>
      <c r="AU74" s="69"/>
      <c r="AV74" s="80"/>
      <c r="AW74" s="80"/>
      <c r="AX74" s="69"/>
      <c r="AY74" s="69"/>
      <c r="AZ74" s="80"/>
      <c r="BA74" s="80"/>
      <c r="BB74" s="69"/>
      <c r="BC74" s="69"/>
      <c r="BD74" s="80"/>
      <c r="BE74" s="80"/>
      <c r="BF74" s="69"/>
      <c r="BG74" s="69"/>
      <c r="BH74" s="80"/>
      <c r="BI74" s="80"/>
      <c r="BJ74" s="69"/>
      <c r="BK74" s="69"/>
      <c r="BL74" s="80"/>
      <c r="BM74" s="80"/>
      <c r="BN74" s="69"/>
      <c r="BO74" s="69"/>
      <c r="BP74" s="80"/>
      <c r="BQ74" s="80"/>
      <c r="BR74" s="69"/>
      <c r="BS74" s="69"/>
      <c r="BT74" s="80"/>
      <c r="BU74" s="80"/>
      <c r="BV74" s="69"/>
      <c r="BW74" s="69"/>
      <c r="BX74" s="80"/>
      <c r="BY74" s="80"/>
      <c r="BZ74" s="69"/>
      <c r="CA74" s="69"/>
      <c r="CB74" s="80"/>
      <c r="CC74" s="80"/>
      <c r="CD74" s="69"/>
      <c r="CE74" s="69"/>
      <c r="CF74" s="69"/>
      <c r="CG74" s="69"/>
      <c r="CH74" s="69"/>
      <c r="CI74" s="69"/>
      <c r="CJ74" s="68"/>
      <c r="CK74" s="69"/>
      <c r="CL74" s="185"/>
      <c r="CM74" s="67"/>
      <c r="CN74" s="67"/>
      <c r="CO74" s="69"/>
      <c r="CP74" s="185"/>
      <c r="CQ74" s="67"/>
      <c r="CR74" s="67"/>
      <c r="CS74" s="69"/>
      <c r="CT74" s="69"/>
      <c r="CU74" s="69"/>
      <c r="CV74" s="69"/>
      <c r="CW74" s="69"/>
      <c r="CX74" s="69"/>
      <c r="CY74" s="69"/>
      <c r="CZ74" s="69"/>
      <c r="DA74" s="69"/>
    </row>
    <row r="75" spans="2:105">
      <c r="B75" s="67"/>
      <c r="C75" s="67"/>
      <c r="D75" s="67"/>
      <c r="E75" s="69"/>
      <c r="F75" s="185"/>
      <c r="G75" s="67"/>
      <c r="H75" s="69"/>
      <c r="I75" s="69"/>
      <c r="J75" s="69"/>
      <c r="K75" s="69"/>
      <c r="L75" s="69"/>
      <c r="M75" s="69"/>
      <c r="N75" s="69"/>
      <c r="O75" s="69"/>
      <c r="P75" s="69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69"/>
      <c r="AD75" s="69"/>
      <c r="AE75" s="69"/>
      <c r="AF75" s="80"/>
      <c r="AG75" s="80"/>
      <c r="AH75" s="69"/>
      <c r="AI75" s="69"/>
      <c r="AJ75" s="80"/>
      <c r="AK75" s="80"/>
      <c r="AL75" s="69"/>
      <c r="AM75" s="69"/>
      <c r="AN75" s="80"/>
      <c r="AO75" s="80"/>
      <c r="AP75" s="69"/>
      <c r="AQ75" s="69"/>
      <c r="AR75" s="80"/>
      <c r="AS75" s="80"/>
      <c r="AT75" s="69"/>
      <c r="AU75" s="69"/>
      <c r="AV75" s="80"/>
      <c r="AW75" s="80"/>
      <c r="AX75" s="69"/>
      <c r="AY75" s="69"/>
      <c r="AZ75" s="80"/>
      <c r="BA75" s="80"/>
      <c r="BB75" s="69"/>
      <c r="BC75" s="69"/>
      <c r="BD75" s="80"/>
      <c r="BE75" s="80"/>
      <c r="BF75" s="69"/>
      <c r="BG75" s="69"/>
      <c r="BH75" s="80"/>
      <c r="BI75" s="80"/>
      <c r="BJ75" s="69"/>
      <c r="BK75" s="69"/>
      <c r="BL75" s="80"/>
      <c r="BM75" s="80"/>
      <c r="BN75" s="69"/>
      <c r="BO75" s="69"/>
      <c r="BP75" s="80"/>
      <c r="BQ75" s="80"/>
      <c r="BR75" s="69"/>
      <c r="BS75" s="69"/>
      <c r="BT75" s="80"/>
      <c r="BU75" s="80"/>
      <c r="BV75" s="69"/>
      <c r="BW75" s="69"/>
      <c r="BX75" s="80"/>
      <c r="BY75" s="80"/>
      <c r="BZ75" s="69"/>
      <c r="CA75" s="69"/>
      <c r="CB75" s="80"/>
      <c r="CC75" s="80"/>
      <c r="CD75" s="69"/>
      <c r="CE75" s="69"/>
      <c r="CF75" s="69"/>
      <c r="CG75" s="69"/>
      <c r="CH75" s="69"/>
      <c r="CI75" s="69"/>
      <c r="CJ75" s="68"/>
      <c r="CK75" s="69"/>
      <c r="CL75" s="185"/>
      <c r="CM75" s="67"/>
      <c r="CN75" s="67"/>
      <c r="CO75" s="69"/>
      <c r="CP75" s="185"/>
      <c r="CQ75" s="67"/>
      <c r="CR75" s="67"/>
      <c r="CS75" s="69"/>
      <c r="CT75" s="69"/>
      <c r="CU75" s="69"/>
      <c r="CV75" s="69"/>
      <c r="CW75" s="69"/>
      <c r="CX75" s="69"/>
      <c r="CY75" s="69"/>
      <c r="CZ75" s="69"/>
      <c r="DA75" s="69"/>
    </row>
    <row r="76" spans="2:105">
      <c r="B76" s="67"/>
      <c r="C76" s="67"/>
      <c r="D76" s="67"/>
      <c r="E76" s="69"/>
      <c r="F76" s="185"/>
      <c r="G76" s="67"/>
      <c r="H76" s="69"/>
      <c r="I76" s="69"/>
      <c r="J76" s="69"/>
      <c r="K76" s="69"/>
      <c r="L76" s="69"/>
      <c r="M76" s="69"/>
      <c r="N76" s="69"/>
      <c r="O76" s="69"/>
      <c r="P76" s="69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69"/>
      <c r="AD76" s="69"/>
      <c r="AE76" s="69"/>
      <c r="AF76" s="80"/>
      <c r="AG76" s="80"/>
      <c r="AH76" s="69"/>
      <c r="AI76" s="69"/>
      <c r="AJ76" s="80"/>
      <c r="AK76" s="80"/>
      <c r="AL76" s="69"/>
      <c r="AM76" s="69"/>
      <c r="AN76" s="80"/>
      <c r="AO76" s="80"/>
      <c r="AP76" s="69"/>
      <c r="AQ76" s="69"/>
      <c r="AR76" s="80"/>
      <c r="AS76" s="80"/>
      <c r="AT76" s="69"/>
      <c r="AU76" s="69"/>
      <c r="AV76" s="80"/>
      <c r="AW76" s="80"/>
      <c r="AX76" s="69"/>
      <c r="AY76" s="69"/>
      <c r="AZ76" s="80"/>
      <c r="BA76" s="80"/>
      <c r="BB76" s="69"/>
      <c r="BC76" s="69"/>
      <c r="BD76" s="80"/>
      <c r="BE76" s="80"/>
      <c r="BF76" s="69"/>
      <c r="BG76" s="69"/>
      <c r="BH76" s="80"/>
      <c r="BI76" s="80"/>
      <c r="BJ76" s="69"/>
      <c r="BK76" s="69"/>
      <c r="BL76" s="80"/>
      <c r="BM76" s="80"/>
      <c r="BN76" s="69"/>
      <c r="BO76" s="69"/>
      <c r="BP76" s="80"/>
      <c r="BQ76" s="80"/>
      <c r="BR76" s="69"/>
      <c r="BS76" s="69"/>
      <c r="BT76" s="80"/>
      <c r="BU76" s="80"/>
      <c r="BV76" s="69"/>
      <c r="BW76" s="69"/>
      <c r="BX76" s="80"/>
      <c r="BY76" s="80"/>
      <c r="BZ76" s="69"/>
      <c r="CA76" s="69"/>
      <c r="CB76" s="80"/>
      <c r="CC76" s="80"/>
      <c r="CD76" s="69"/>
      <c r="CE76" s="69"/>
      <c r="CF76" s="69"/>
      <c r="CG76" s="69"/>
      <c r="CH76" s="69"/>
      <c r="CI76" s="69"/>
      <c r="CJ76" s="68"/>
      <c r="CK76" s="69"/>
      <c r="CL76" s="185"/>
      <c r="CM76" s="67"/>
      <c r="CN76" s="67"/>
      <c r="CO76" s="69"/>
      <c r="CP76" s="185"/>
      <c r="CQ76" s="67"/>
      <c r="CR76" s="67"/>
      <c r="CS76" s="69"/>
      <c r="CT76" s="69"/>
      <c r="CU76" s="69"/>
      <c r="CV76" s="69"/>
      <c r="CW76" s="69"/>
      <c r="CX76" s="69"/>
      <c r="CY76" s="69"/>
      <c r="CZ76" s="69"/>
      <c r="DA76" s="69"/>
    </row>
    <row r="77" spans="2:105">
      <c r="B77" s="67"/>
      <c r="C77" s="67"/>
      <c r="D77" s="67"/>
      <c r="E77" s="69"/>
      <c r="F77" s="185"/>
      <c r="G77" s="67"/>
      <c r="H77" s="69"/>
      <c r="I77" s="69"/>
      <c r="J77" s="69"/>
      <c r="K77" s="69"/>
      <c r="L77" s="69"/>
      <c r="M77" s="69"/>
      <c r="N77" s="69"/>
      <c r="O77" s="69"/>
      <c r="P77" s="69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69"/>
      <c r="AD77" s="69"/>
      <c r="AE77" s="69"/>
      <c r="AF77" s="80"/>
      <c r="AG77" s="80"/>
      <c r="AH77" s="69"/>
      <c r="AI77" s="69"/>
      <c r="AJ77" s="80"/>
      <c r="AK77" s="80"/>
      <c r="AL77" s="69"/>
      <c r="AM77" s="69"/>
      <c r="AN77" s="80"/>
      <c r="AO77" s="80"/>
      <c r="AP77" s="69"/>
      <c r="AQ77" s="69"/>
      <c r="AR77" s="80"/>
      <c r="AS77" s="80"/>
      <c r="AT77" s="69"/>
      <c r="AU77" s="69"/>
      <c r="AV77" s="80"/>
      <c r="AW77" s="80"/>
      <c r="AX77" s="69"/>
      <c r="AY77" s="69"/>
      <c r="AZ77" s="80"/>
      <c r="BA77" s="80"/>
      <c r="BB77" s="69"/>
      <c r="BC77" s="69"/>
      <c r="BD77" s="80"/>
      <c r="BE77" s="80"/>
      <c r="BF77" s="69"/>
      <c r="BG77" s="69"/>
      <c r="BH77" s="80"/>
      <c r="BI77" s="80"/>
      <c r="BJ77" s="69"/>
      <c r="BK77" s="69"/>
      <c r="BL77" s="80"/>
      <c r="BM77" s="80"/>
      <c r="BN77" s="69"/>
      <c r="BO77" s="69"/>
      <c r="BP77" s="80"/>
      <c r="BQ77" s="80"/>
      <c r="BR77" s="69"/>
      <c r="BS77" s="69"/>
      <c r="BT77" s="80"/>
      <c r="BU77" s="80"/>
      <c r="BV77" s="69"/>
      <c r="BW77" s="69"/>
      <c r="BX77" s="80"/>
      <c r="BY77" s="80"/>
      <c r="BZ77" s="69"/>
      <c r="CA77" s="69"/>
      <c r="CB77" s="80"/>
      <c r="CC77" s="80"/>
      <c r="CD77" s="69"/>
      <c r="CE77" s="69"/>
      <c r="CF77" s="69"/>
      <c r="CG77" s="69"/>
      <c r="CH77" s="69"/>
      <c r="CI77" s="69"/>
      <c r="CJ77" s="68"/>
      <c r="CK77" s="69"/>
      <c r="CL77" s="185"/>
      <c r="CM77" s="67"/>
      <c r="CN77" s="67"/>
      <c r="CO77" s="69"/>
      <c r="CP77" s="185"/>
      <c r="CQ77" s="67"/>
      <c r="CR77" s="67"/>
      <c r="CS77" s="69"/>
      <c r="CT77" s="69"/>
      <c r="CU77" s="69"/>
      <c r="CV77" s="69"/>
      <c r="CW77" s="69"/>
      <c r="CX77" s="69"/>
      <c r="CY77" s="69"/>
      <c r="CZ77" s="69"/>
      <c r="DA77" s="69"/>
    </row>
    <row r="78" spans="2:105">
      <c r="B78" s="67"/>
      <c r="C78" s="67"/>
      <c r="D78" s="67"/>
      <c r="E78" s="69"/>
      <c r="F78" s="185"/>
      <c r="G78" s="67"/>
      <c r="H78" s="69"/>
      <c r="I78" s="69"/>
      <c r="J78" s="69"/>
      <c r="K78" s="69"/>
      <c r="L78" s="69"/>
      <c r="M78" s="69"/>
      <c r="N78" s="69"/>
      <c r="O78" s="69"/>
      <c r="P78" s="69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69"/>
      <c r="AD78" s="69"/>
      <c r="AE78" s="69"/>
      <c r="AF78" s="80"/>
      <c r="AG78" s="80"/>
      <c r="AH78" s="69"/>
      <c r="AI78" s="69"/>
      <c r="AJ78" s="80"/>
      <c r="AK78" s="80"/>
      <c r="AL78" s="69"/>
      <c r="AM78" s="69"/>
      <c r="AN78" s="80"/>
      <c r="AO78" s="80"/>
      <c r="AP78" s="69"/>
      <c r="AQ78" s="69"/>
      <c r="AR78" s="80"/>
      <c r="AS78" s="80"/>
      <c r="AT78" s="69"/>
      <c r="AU78" s="69"/>
      <c r="AV78" s="80"/>
      <c r="AW78" s="80"/>
      <c r="AX78" s="69"/>
      <c r="AY78" s="69"/>
      <c r="AZ78" s="80"/>
      <c r="BA78" s="80"/>
      <c r="BB78" s="69"/>
      <c r="BC78" s="69"/>
      <c r="BD78" s="80"/>
      <c r="BE78" s="80"/>
      <c r="BF78" s="69"/>
      <c r="BG78" s="69"/>
      <c r="BH78" s="80"/>
      <c r="BI78" s="80"/>
      <c r="BJ78" s="69"/>
      <c r="BK78" s="69"/>
      <c r="BL78" s="80"/>
      <c r="BM78" s="80"/>
      <c r="BN78" s="69"/>
      <c r="BO78" s="69"/>
      <c r="BP78" s="80"/>
      <c r="BQ78" s="80"/>
      <c r="BR78" s="69"/>
      <c r="BS78" s="69"/>
      <c r="BT78" s="80"/>
      <c r="BU78" s="80"/>
      <c r="BV78" s="69"/>
      <c r="BW78" s="69"/>
      <c r="BX78" s="80"/>
      <c r="BY78" s="80"/>
      <c r="BZ78" s="69"/>
      <c r="CA78" s="69"/>
      <c r="CB78" s="80"/>
      <c r="CC78" s="80"/>
      <c r="CD78" s="69"/>
      <c r="CE78" s="69"/>
      <c r="CF78" s="69"/>
      <c r="CG78" s="69"/>
      <c r="CH78" s="69"/>
      <c r="CI78" s="69"/>
      <c r="CJ78" s="68"/>
      <c r="CK78" s="69"/>
      <c r="CL78" s="185"/>
      <c r="CM78" s="67"/>
      <c r="CN78" s="67"/>
      <c r="CO78" s="69"/>
      <c r="CP78" s="185"/>
      <c r="CQ78" s="67"/>
      <c r="CR78" s="67"/>
      <c r="CS78" s="69"/>
      <c r="CT78" s="69"/>
      <c r="CU78" s="69"/>
      <c r="CV78" s="69"/>
      <c r="CW78" s="69"/>
      <c r="CX78" s="69"/>
      <c r="CY78" s="69"/>
      <c r="CZ78" s="69"/>
      <c r="DA78" s="69"/>
    </row>
    <row r="79" spans="2:105">
      <c r="B79" s="67"/>
      <c r="C79" s="67"/>
      <c r="D79" s="67"/>
      <c r="E79" s="69"/>
      <c r="F79" s="185"/>
      <c r="G79" s="67"/>
      <c r="H79" s="69"/>
      <c r="I79" s="69"/>
      <c r="J79" s="69"/>
      <c r="K79" s="69"/>
      <c r="L79" s="69"/>
      <c r="M79" s="69"/>
      <c r="N79" s="69"/>
      <c r="O79" s="69"/>
      <c r="P79" s="69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69"/>
      <c r="AD79" s="69"/>
      <c r="AE79" s="69"/>
      <c r="AF79" s="80"/>
      <c r="AG79" s="80"/>
      <c r="AH79" s="69"/>
      <c r="AI79" s="69"/>
      <c r="AJ79" s="80"/>
      <c r="AK79" s="80"/>
      <c r="AL79" s="69"/>
      <c r="AM79" s="69"/>
      <c r="AN79" s="80"/>
      <c r="AO79" s="80"/>
      <c r="AP79" s="69"/>
      <c r="AQ79" s="69"/>
      <c r="AR79" s="80"/>
      <c r="AS79" s="80"/>
      <c r="AT79" s="69"/>
      <c r="AU79" s="69"/>
      <c r="AV79" s="80"/>
      <c r="AW79" s="80"/>
      <c r="AX79" s="69"/>
      <c r="AY79" s="69"/>
      <c r="AZ79" s="80"/>
      <c r="BA79" s="80"/>
      <c r="BB79" s="69"/>
      <c r="BC79" s="69"/>
      <c r="BD79" s="80"/>
      <c r="BE79" s="80"/>
      <c r="BF79" s="69"/>
      <c r="BG79" s="69"/>
      <c r="BH79" s="80"/>
      <c r="BI79" s="80"/>
      <c r="BJ79" s="69"/>
      <c r="BK79" s="69"/>
      <c r="BL79" s="80"/>
      <c r="BM79" s="80"/>
      <c r="BN79" s="69"/>
      <c r="BO79" s="69"/>
      <c r="BP79" s="80"/>
      <c r="BQ79" s="80"/>
      <c r="BR79" s="69"/>
      <c r="BS79" s="69"/>
      <c r="BT79" s="80"/>
      <c r="BU79" s="80"/>
      <c r="BV79" s="69"/>
      <c r="BW79" s="69"/>
      <c r="BX79" s="80"/>
      <c r="BY79" s="80"/>
      <c r="BZ79" s="69"/>
      <c r="CA79" s="69"/>
      <c r="CB79" s="80"/>
      <c r="CC79" s="80"/>
      <c r="CD79" s="69"/>
      <c r="CE79" s="69"/>
      <c r="CF79" s="69"/>
      <c r="CG79" s="69"/>
      <c r="CH79" s="69"/>
      <c r="CI79" s="69"/>
      <c r="CJ79" s="68"/>
      <c r="CK79" s="69"/>
      <c r="CL79" s="185"/>
      <c r="CM79" s="67"/>
      <c r="CN79" s="67"/>
      <c r="CO79" s="69"/>
      <c r="CP79" s="185"/>
      <c r="CQ79" s="67"/>
      <c r="CR79" s="67"/>
      <c r="CS79" s="69"/>
      <c r="CT79" s="69"/>
      <c r="CU79" s="69"/>
      <c r="CV79" s="69"/>
      <c r="CW79" s="69"/>
      <c r="CX79" s="69"/>
      <c r="CY79" s="69"/>
      <c r="CZ79" s="69"/>
      <c r="DA79" s="69"/>
    </row>
    <row r="80" spans="2:105">
      <c r="B80" s="67"/>
      <c r="C80" s="67"/>
      <c r="D80" s="67"/>
      <c r="E80" s="69"/>
      <c r="F80" s="185"/>
      <c r="G80" s="67"/>
      <c r="H80" s="69"/>
      <c r="I80" s="69"/>
      <c r="J80" s="69"/>
      <c r="K80" s="69"/>
      <c r="L80" s="69"/>
      <c r="M80" s="69"/>
      <c r="N80" s="69"/>
      <c r="O80" s="69"/>
      <c r="P80" s="69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69"/>
      <c r="AD80" s="69"/>
      <c r="AE80" s="69"/>
      <c r="AF80" s="80"/>
      <c r="AG80" s="80"/>
      <c r="AH80" s="69"/>
      <c r="AI80" s="69"/>
      <c r="AJ80" s="80"/>
      <c r="AK80" s="80"/>
      <c r="AL80" s="69"/>
      <c r="AM80" s="69"/>
      <c r="AN80" s="80"/>
      <c r="AO80" s="80"/>
      <c r="AP80" s="69"/>
      <c r="AQ80" s="69"/>
      <c r="AR80" s="80"/>
      <c r="AS80" s="80"/>
      <c r="AT80" s="69"/>
      <c r="AU80" s="69"/>
      <c r="AV80" s="80"/>
      <c r="AW80" s="80"/>
      <c r="AX80" s="69"/>
      <c r="AY80" s="69"/>
      <c r="AZ80" s="80"/>
      <c r="BA80" s="80"/>
      <c r="BB80" s="69"/>
      <c r="BC80" s="69"/>
      <c r="BD80" s="80"/>
      <c r="BE80" s="80"/>
      <c r="BF80" s="69"/>
      <c r="BG80" s="69"/>
      <c r="BH80" s="80"/>
      <c r="BI80" s="80"/>
      <c r="BJ80" s="69"/>
      <c r="BK80" s="69"/>
      <c r="BL80" s="80"/>
      <c r="BM80" s="80"/>
      <c r="BN80" s="69"/>
      <c r="BO80" s="69"/>
      <c r="BP80" s="80"/>
      <c r="BQ80" s="80"/>
      <c r="BR80" s="69"/>
      <c r="BS80" s="69"/>
      <c r="BT80" s="80"/>
      <c r="BU80" s="80"/>
      <c r="BV80" s="69"/>
      <c r="BW80" s="69"/>
      <c r="BX80" s="80"/>
      <c r="BY80" s="80"/>
      <c r="BZ80" s="69"/>
      <c r="CA80" s="69"/>
      <c r="CB80" s="80"/>
      <c r="CC80" s="80"/>
      <c r="CD80" s="69"/>
      <c r="CE80" s="69"/>
      <c r="CF80" s="69"/>
      <c r="CG80" s="69"/>
      <c r="CH80" s="69"/>
      <c r="CI80" s="69"/>
      <c r="CJ80" s="68"/>
      <c r="CK80" s="69"/>
      <c r="CL80" s="185"/>
      <c r="CM80" s="67"/>
      <c r="CN80" s="67"/>
      <c r="CO80" s="69"/>
      <c r="CP80" s="185"/>
      <c r="CQ80" s="67"/>
      <c r="CR80" s="67"/>
      <c r="CS80" s="69"/>
      <c r="CT80" s="69"/>
      <c r="CU80" s="69"/>
      <c r="CV80" s="69"/>
      <c r="CW80" s="69"/>
      <c r="CX80" s="69"/>
      <c r="CY80" s="69"/>
      <c r="CZ80" s="69"/>
      <c r="DA80" s="69"/>
    </row>
    <row r="81" spans="2:105">
      <c r="B81" s="67"/>
      <c r="C81" s="67"/>
      <c r="D81" s="67"/>
      <c r="E81" s="69"/>
      <c r="F81" s="185"/>
      <c r="G81" s="67"/>
      <c r="H81" s="69"/>
      <c r="I81" s="69"/>
      <c r="J81" s="69"/>
      <c r="K81" s="69"/>
      <c r="L81" s="69"/>
      <c r="M81" s="69"/>
      <c r="N81" s="69"/>
      <c r="O81" s="69"/>
      <c r="P81" s="69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69"/>
      <c r="AD81" s="69"/>
      <c r="AE81" s="69"/>
      <c r="AF81" s="80"/>
      <c r="AG81" s="80"/>
      <c r="AH81" s="69"/>
      <c r="AI81" s="69"/>
      <c r="AJ81" s="80"/>
      <c r="AK81" s="80"/>
      <c r="AL81" s="69"/>
      <c r="AM81" s="69"/>
      <c r="AN81" s="80"/>
      <c r="AO81" s="80"/>
      <c r="AP81" s="69"/>
      <c r="AQ81" s="69"/>
      <c r="AR81" s="80"/>
      <c r="AS81" s="80"/>
      <c r="AT81" s="69"/>
      <c r="AU81" s="69"/>
      <c r="AV81" s="80"/>
      <c r="AW81" s="80"/>
      <c r="AX81" s="69"/>
      <c r="AY81" s="69"/>
      <c r="AZ81" s="80"/>
      <c r="BA81" s="80"/>
      <c r="BB81" s="69"/>
      <c r="BC81" s="69"/>
      <c r="BD81" s="80"/>
      <c r="BE81" s="80"/>
      <c r="BF81" s="69"/>
      <c r="BG81" s="69"/>
      <c r="BH81" s="80"/>
      <c r="BI81" s="80"/>
      <c r="BJ81" s="69"/>
      <c r="BK81" s="69"/>
      <c r="BL81" s="80"/>
      <c r="BM81" s="80"/>
      <c r="BN81" s="69"/>
      <c r="BO81" s="69"/>
      <c r="BP81" s="80"/>
      <c r="BQ81" s="80"/>
      <c r="BR81" s="69"/>
      <c r="BS81" s="69"/>
      <c r="BT81" s="80"/>
      <c r="BU81" s="80"/>
      <c r="BV81" s="69"/>
      <c r="BW81" s="69"/>
      <c r="BX81" s="80"/>
      <c r="BY81" s="80"/>
      <c r="BZ81" s="69"/>
      <c r="CA81" s="69"/>
      <c r="CB81" s="80"/>
      <c r="CC81" s="80"/>
      <c r="CD81" s="69"/>
      <c r="CE81" s="69"/>
      <c r="CF81" s="69"/>
      <c r="CG81" s="69"/>
      <c r="CH81" s="69"/>
      <c r="CI81" s="69"/>
      <c r="CJ81" s="68"/>
      <c r="CK81" s="69"/>
      <c r="CL81" s="185"/>
      <c r="CM81" s="67"/>
      <c r="CN81" s="67"/>
      <c r="CO81" s="69"/>
      <c r="CP81" s="185"/>
      <c r="CQ81" s="67"/>
      <c r="CR81" s="67"/>
      <c r="CS81" s="69"/>
      <c r="CT81" s="69"/>
      <c r="CU81" s="69"/>
      <c r="CV81" s="69"/>
      <c r="CW81" s="69"/>
      <c r="CX81" s="69"/>
      <c r="CY81" s="69"/>
      <c r="CZ81" s="69"/>
      <c r="DA81" s="69"/>
    </row>
    <row r="82" spans="2:105">
      <c r="B82" s="67"/>
      <c r="C82" s="67"/>
      <c r="D82" s="67"/>
      <c r="E82" s="69"/>
      <c r="F82" s="185"/>
      <c r="G82" s="67"/>
      <c r="H82" s="69"/>
      <c r="I82" s="69"/>
      <c r="J82" s="69"/>
      <c r="K82" s="69"/>
      <c r="L82" s="69"/>
      <c r="M82" s="69"/>
      <c r="N82" s="69"/>
      <c r="O82" s="69"/>
      <c r="P82" s="69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69"/>
      <c r="AD82" s="69"/>
      <c r="AE82" s="69"/>
      <c r="AF82" s="80"/>
      <c r="AG82" s="80"/>
      <c r="AH82" s="69"/>
      <c r="AI82" s="69"/>
      <c r="AJ82" s="80"/>
      <c r="AK82" s="80"/>
      <c r="AL82" s="69"/>
      <c r="AM82" s="69"/>
      <c r="AN82" s="80"/>
      <c r="AO82" s="80"/>
      <c r="AP82" s="69"/>
      <c r="AQ82" s="69"/>
      <c r="AR82" s="80"/>
      <c r="AS82" s="80"/>
      <c r="AT82" s="69"/>
      <c r="AU82" s="69"/>
      <c r="AV82" s="80"/>
      <c r="AW82" s="80"/>
      <c r="AX82" s="69"/>
      <c r="AY82" s="69"/>
      <c r="AZ82" s="80"/>
      <c r="BA82" s="80"/>
      <c r="BB82" s="69"/>
      <c r="BC82" s="69"/>
      <c r="BD82" s="80"/>
      <c r="BE82" s="80"/>
      <c r="BF82" s="69"/>
      <c r="BG82" s="69"/>
      <c r="BH82" s="80"/>
      <c r="BI82" s="80"/>
      <c r="BJ82" s="69"/>
      <c r="BK82" s="69"/>
      <c r="BL82" s="80"/>
      <c r="BM82" s="80"/>
      <c r="BN82" s="69"/>
      <c r="BO82" s="69"/>
      <c r="BP82" s="80"/>
      <c r="BQ82" s="80"/>
      <c r="BR82" s="69"/>
      <c r="BS82" s="69"/>
      <c r="BT82" s="80"/>
      <c r="BU82" s="80"/>
      <c r="BV82" s="69"/>
      <c r="BW82" s="69"/>
      <c r="BX82" s="80"/>
      <c r="BY82" s="80"/>
      <c r="BZ82" s="69"/>
      <c r="CA82" s="69"/>
      <c r="CB82" s="80"/>
      <c r="CC82" s="80"/>
      <c r="CD82" s="69"/>
      <c r="CE82" s="69"/>
      <c r="CF82" s="69"/>
      <c r="CG82" s="69"/>
      <c r="CH82" s="69"/>
      <c r="CI82" s="69"/>
      <c r="CJ82" s="68"/>
      <c r="CK82" s="69"/>
      <c r="CL82" s="185"/>
      <c r="CM82" s="67"/>
      <c r="CN82" s="67"/>
      <c r="CO82" s="69"/>
      <c r="CP82" s="185"/>
      <c r="CQ82" s="67"/>
      <c r="CR82" s="67"/>
      <c r="CS82" s="69"/>
      <c r="CT82" s="69"/>
      <c r="CU82" s="69"/>
      <c r="CV82" s="69"/>
      <c r="CW82" s="69"/>
      <c r="CX82" s="69"/>
      <c r="CY82" s="69"/>
      <c r="CZ82" s="69"/>
      <c r="DA82" s="69"/>
    </row>
    <row r="83" spans="2:105">
      <c r="B83" s="67"/>
      <c r="C83" s="67"/>
      <c r="D83" s="67"/>
      <c r="E83" s="69"/>
      <c r="F83" s="185"/>
      <c r="G83" s="67"/>
      <c r="H83" s="69"/>
      <c r="I83" s="69"/>
      <c r="J83" s="69"/>
      <c r="K83" s="69"/>
      <c r="L83" s="69"/>
      <c r="M83" s="69"/>
      <c r="N83" s="69"/>
      <c r="O83" s="69"/>
      <c r="P83" s="69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69"/>
      <c r="AD83" s="69"/>
      <c r="AE83" s="69"/>
      <c r="AF83" s="80"/>
      <c r="AG83" s="80"/>
      <c r="AH83" s="69"/>
      <c r="AI83" s="69"/>
      <c r="AJ83" s="80"/>
      <c r="AK83" s="80"/>
      <c r="AL83" s="69"/>
      <c r="AM83" s="69"/>
      <c r="AN83" s="80"/>
      <c r="AO83" s="80"/>
      <c r="AP83" s="69"/>
      <c r="AQ83" s="69"/>
      <c r="AR83" s="80"/>
      <c r="AS83" s="80"/>
      <c r="AT83" s="69"/>
      <c r="AU83" s="69"/>
      <c r="AV83" s="80"/>
      <c r="AW83" s="80"/>
      <c r="AX83" s="69"/>
      <c r="AY83" s="69"/>
      <c r="AZ83" s="80"/>
      <c r="BA83" s="80"/>
      <c r="BB83" s="69"/>
      <c r="BC83" s="69"/>
      <c r="BD83" s="80"/>
      <c r="BE83" s="80"/>
      <c r="BF83" s="69"/>
      <c r="BG83" s="69"/>
      <c r="BH83" s="80"/>
      <c r="BI83" s="80"/>
      <c r="BJ83" s="69"/>
      <c r="BK83" s="69"/>
      <c r="BL83" s="80"/>
      <c r="BM83" s="80"/>
      <c r="BN83" s="69"/>
      <c r="BO83" s="69"/>
      <c r="BP83" s="80"/>
      <c r="BQ83" s="80"/>
      <c r="BR83" s="69"/>
      <c r="BS83" s="69"/>
      <c r="BT83" s="80"/>
      <c r="BU83" s="80"/>
      <c r="BV83" s="69"/>
      <c r="BW83" s="69"/>
      <c r="BX83" s="80"/>
      <c r="BY83" s="80"/>
      <c r="BZ83" s="69"/>
      <c r="CA83" s="69"/>
      <c r="CB83" s="80"/>
      <c r="CC83" s="80"/>
      <c r="CD83" s="69"/>
      <c r="CE83" s="69"/>
      <c r="CF83" s="69"/>
      <c r="CG83" s="69"/>
      <c r="CH83" s="69"/>
      <c r="CI83" s="69"/>
      <c r="CJ83" s="68"/>
      <c r="CK83" s="69"/>
      <c r="CL83" s="185"/>
      <c r="CM83" s="67"/>
      <c r="CN83" s="67"/>
      <c r="CO83" s="69"/>
      <c r="CP83" s="185"/>
      <c r="CQ83" s="67"/>
      <c r="CR83" s="67"/>
      <c r="CS83" s="69"/>
      <c r="CT83" s="69"/>
      <c r="CU83" s="69"/>
      <c r="CV83" s="69"/>
      <c r="CW83" s="69"/>
      <c r="CX83" s="69"/>
      <c r="CY83" s="69"/>
      <c r="CZ83" s="69"/>
      <c r="DA83" s="69"/>
    </row>
    <row r="84" spans="2:105">
      <c r="B84" s="67"/>
      <c r="C84" s="67"/>
      <c r="D84" s="67"/>
      <c r="E84" s="69"/>
      <c r="F84" s="185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69"/>
      <c r="AD84" s="69"/>
      <c r="AE84" s="69"/>
      <c r="AF84" s="80"/>
      <c r="AG84" s="80"/>
      <c r="AH84" s="69"/>
      <c r="AI84" s="69"/>
      <c r="AJ84" s="80"/>
      <c r="AK84" s="80"/>
      <c r="AL84" s="69"/>
      <c r="AM84" s="69"/>
      <c r="AN84" s="80"/>
      <c r="AO84" s="80"/>
      <c r="AP84" s="69"/>
      <c r="AQ84" s="69"/>
      <c r="AR84" s="80"/>
      <c r="AS84" s="80"/>
      <c r="AT84" s="69"/>
      <c r="AU84" s="69"/>
      <c r="AV84" s="80"/>
      <c r="AW84" s="80"/>
      <c r="AX84" s="69"/>
      <c r="AY84" s="69"/>
      <c r="AZ84" s="80"/>
      <c r="BA84" s="80"/>
      <c r="BB84" s="69"/>
      <c r="BC84" s="69"/>
      <c r="BD84" s="80"/>
      <c r="BE84" s="80"/>
      <c r="BF84" s="69"/>
      <c r="BG84" s="69"/>
      <c r="BH84" s="80"/>
      <c r="BI84" s="80"/>
      <c r="BJ84" s="69"/>
      <c r="BK84" s="69"/>
      <c r="BL84" s="80"/>
      <c r="BM84" s="80"/>
      <c r="BN84" s="69"/>
      <c r="BO84" s="69"/>
      <c r="BP84" s="80"/>
      <c r="BQ84" s="80"/>
      <c r="BR84" s="69"/>
      <c r="BS84" s="69"/>
      <c r="BT84" s="80"/>
      <c r="BU84" s="80"/>
      <c r="BV84" s="69"/>
      <c r="BW84" s="69"/>
      <c r="BX84" s="80"/>
      <c r="BY84" s="80"/>
      <c r="BZ84" s="69"/>
      <c r="CA84" s="69"/>
      <c r="CB84" s="80"/>
      <c r="CC84" s="80"/>
      <c r="CD84" s="69"/>
      <c r="CE84" s="69"/>
      <c r="CF84" s="69"/>
      <c r="CG84" s="69"/>
      <c r="CH84" s="69"/>
      <c r="CI84" s="69"/>
      <c r="CJ84" s="68"/>
      <c r="CK84" s="69"/>
      <c r="CL84" s="185"/>
      <c r="CM84" s="67"/>
      <c r="CN84" s="67"/>
      <c r="CO84" s="69"/>
      <c r="CP84" s="185"/>
      <c r="CQ84" s="67"/>
      <c r="CR84" s="67"/>
      <c r="CS84" s="69"/>
      <c r="CT84" s="69"/>
      <c r="CU84" s="69"/>
      <c r="CV84" s="69"/>
      <c r="CW84" s="69"/>
      <c r="CX84" s="69"/>
      <c r="CY84" s="69"/>
      <c r="CZ84" s="69"/>
      <c r="DA84" s="69"/>
    </row>
    <row r="85" spans="2:105">
      <c r="B85" s="67"/>
      <c r="C85" s="67"/>
      <c r="D85" s="67"/>
      <c r="E85" s="69"/>
      <c r="F85" s="185"/>
      <c r="G85" s="67"/>
      <c r="H85" s="69"/>
      <c r="I85" s="69"/>
      <c r="J85" s="69"/>
      <c r="K85" s="69"/>
      <c r="L85" s="69"/>
      <c r="M85" s="69"/>
      <c r="N85" s="69"/>
      <c r="O85" s="69"/>
      <c r="P85" s="69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69"/>
      <c r="AD85" s="69"/>
      <c r="AE85" s="69"/>
      <c r="AF85" s="80"/>
      <c r="AG85" s="80"/>
      <c r="AH85" s="69"/>
      <c r="AI85" s="69"/>
      <c r="AJ85" s="80"/>
      <c r="AK85" s="80"/>
      <c r="AL85" s="69"/>
      <c r="AM85" s="69"/>
      <c r="AN85" s="80"/>
      <c r="AO85" s="80"/>
      <c r="AP85" s="69"/>
      <c r="AQ85" s="69"/>
      <c r="AR85" s="80"/>
      <c r="AS85" s="80"/>
      <c r="AT85" s="69"/>
      <c r="AU85" s="69"/>
      <c r="AV85" s="80"/>
      <c r="AW85" s="80"/>
      <c r="AX85" s="69"/>
      <c r="AY85" s="69"/>
      <c r="AZ85" s="80"/>
      <c r="BA85" s="80"/>
      <c r="BB85" s="69"/>
      <c r="BC85" s="69"/>
      <c r="BD85" s="80"/>
      <c r="BE85" s="80"/>
      <c r="BF85" s="69"/>
      <c r="BG85" s="69"/>
      <c r="BH85" s="80"/>
      <c r="BI85" s="80"/>
      <c r="BJ85" s="69"/>
      <c r="BK85" s="69"/>
      <c r="BL85" s="80"/>
      <c r="BM85" s="80"/>
      <c r="BN85" s="69"/>
      <c r="BO85" s="69"/>
      <c r="BP85" s="80"/>
      <c r="BQ85" s="80"/>
      <c r="BR85" s="69"/>
      <c r="BS85" s="69"/>
      <c r="BT85" s="80"/>
      <c r="BU85" s="80"/>
      <c r="BV85" s="69"/>
      <c r="BW85" s="69"/>
      <c r="BX85" s="80"/>
      <c r="BY85" s="80"/>
      <c r="BZ85" s="69"/>
      <c r="CA85" s="69"/>
      <c r="CB85" s="80"/>
      <c r="CC85" s="80"/>
      <c r="CD85" s="69"/>
      <c r="CE85" s="69"/>
      <c r="CF85" s="69"/>
      <c r="CG85" s="69"/>
      <c r="CH85" s="69"/>
      <c r="CI85" s="69"/>
      <c r="CJ85" s="68"/>
      <c r="CK85" s="69"/>
      <c r="CL85" s="185"/>
      <c r="CM85" s="67"/>
      <c r="CN85" s="67"/>
      <c r="CO85" s="69"/>
      <c r="CP85" s="185"/>
      <c r="CQ85" s="67"/>
      <c r="CR85" s="67"/>
      <c r="CS85" s="69"/>
      <c r="CT85" s="69"/>
      <c r="CU85" s="69"/>
      <c r="CV85" s="69"/>
      <c r="CW85" s="69"/>
      <c r="CX85" s="69"/>
      <c r="CY85" s="69"/>
      <c r="CZ85" s="69"/>
      <c r="DA85" s="69"/>
    </row>
    <row r="86" spans="2:105">
      <c r="B86" s="67"/>
      <c r="C86" s="67"/>
      <c r="D86" s="67"/>
      <c r="E86" s="69"/>
      <c r="F86" s="185"/>
      <c r="G86" s="67"/>
      <c r="H86" s="69"/>
      <c r="I86" s="69"/>
      <c r="J86" s="69"/>
      <c r="K86" s="69"/>
      <c r="L86" s="69"/>
      <c r="M86" s="69"/>
      <c r="N86" s="69"/>
      <c r="O86" s="69"/>
      <c r="P86" s="69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69"/>
      <c r="AD86" s="69"/>
      <c r="AE86" s="69"/>
      <c r="AF86" s="80"/>
      <c r="AG86" s="80"/>
      <c r="AH86" s="69"/>
      <c r="AI86" s="69"/>
      <c r="AJ86" s="80"/>
      <c r="AK86" s="80"/>
      <c r="AL86" s="69"/>
      <c r="AM86" s="69"/>
      <c r="AN86" s="80"/>
      <c r="AO86" s="80"/>
      <c r="AP86" s="69"/>
      <c r="AQ86" s="69"/>
      <c r="AR86" s="80"/>
      <c r="AS86" s="80"/>
      <c r="AT86" s="69"/>
      <c r="AU86" s="69"/>
      <c r="AV86" s="80"/>
      <c r="AW86" s="80"/>
      <c r="AX86" s="69"/>
      <c r="AY86" s="69"/>
      <c r="AZ86" s="80"/>
      <c r="BA86" s="80"/>
      <c r="BB86" s="69"/>
      <c r="BC86" s="69"/>
      <c r="BD86" s="80"/>
      <c r="BE86" s="80"/>
      <c r="BF86" s="69"/>
      <c r="BG86" s="69"/>
      <c r="BH86" s="80"/>
      <c r="BI86" s="80"/>
      <c r="BJ86" s="69"/>
      <c r="BK86" s="69"/>
      <c r="BL86" s="80"/>
      <c r="BM86" s="80"/>
      <c r="BN86" s="69"/>
      <c r="BO86" s="69"/>
      <c r="BP86" s="80"/>
      <c r="BQ86" s="80"/>
      <c r="BR86" s="69"/>
      <c r="BS86" s="69"/>
      <c r="BT86" s="80"/>
      <c r="BU86" s="80"/>
      <c r="BV86" s="69"/>
      <c r="BW86" s="69"/>
      <c r="BX86" s="80"/>
      <c r="BY86" s="80"/>
      <c r="BZ86" s="69"/>
      <c r="CA86" s="69"/>
      <c r="CB86" s="80"/>
      <c r="CC86" s="80"/>
      <c r="CD86" s="69"/>
      <c r="CE86" s="69"/>
      <c r="CF86" s="69"/>
      <c r="CG86" s="69"/>
      <c r="CH86" s="69"/>
      <c r="CI86" s="69"/>
      <c r="CJ86" s="68"/>
      <c r="CK86" s="69"/>
      <c r="CL86" s="185"/>
      <c r="CM86" s="67"/>
      <c r="CN86" s="67"/>
      <c r="CO86" s="69"/>
      <c r="CP86" s="185"/>
      <c r="CQ86" s="67"/>
      <c r="CR86" s="67"/>
      <c r="CS86" s="69"/>
      <c r="CT86" s="69"/>
      <c r="CU86" s="69"/>
      <c r="CV86" s="69"/>
      <c r="CW86" s="69"/>
      <c r="CX86" s="69"/>
      <c r="CY86" s="69"/>
      <c r="CZ86" s="69"/>
      <c r="DA86" s="69"/>
    </row>
    <row r="87" spans="2:105">
      <c r="B87" s="67"/>
      <c r="C87" s="67"/>
      <c r="D87" s="67"/>
      <c r="E87" s="69"/>
      <c r="F87" s="185"/>
      <c r="G87" s="67"/>
      <c r="H87" s="69"/>
      <c r="I87" s="69"/>
      <c r="J87" s="69"/>
      <c r="K87" s="69"/>
      <c r="L87" s="69"/>
      <c r="M87" s="69"/>
      <c r="N87" s="69"/>
      <c r="O87" s="69"/>
      <c r="P87" s="69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69"/>
      <c r="AD87" s="69"/>
      <c r="AE87" s="69"/>
      <c r="AF87" s="80"/>
      <c r="AG87" s="80"/>
      <c r="AH87" s="69"/>
      <c r="AI87" s="69"/>
      <c r="AJ87" s="80"/>
      <c r="AK87" s="80"/>
      <c r="AL87" s="69"/>
      <c r="AM87" s="69"/>
      <c r="AN87" s="80"/>
      <c r="AO87" s="80"/>
      <c r="AP87" s="69"/>
      <c r="AQ87" s="69"/>
      <c r="AR87" s="80"/>
      <c r="AS87" s="80"/>
      <c r="AT87" s="69"/>
      <c r="AU87" s="69"/>
      <c r="AV87" s="80"/>
      <c r="AW87" s="80"/>
      <c r="AX87" s="69"/>
      <c r="AY87" s="69"/>
      <c r="AZ87" s="80"/>
      <c r="BA87" s="80"/>
      <c r="BB87" s="69"/>
      <c r="BC87" s="69"/>
      <c r="BD87" s="80"/>
      <c r="BE87" s="80"/>
      <c r="BF87" s="69"/>
      <c r="BG87" s="69"/>
      <c r="BH87" s="80"/>
      <c r="BI87" s="80"/>
      <c r="BJ87" s="69"/>
      <c r="BK87" s="69"/>
      <c r="BL87" s="80"/>
      <c r="BM87" s="80"/>
      <c r="BN87" s="69"/>
      <c r="BO87" s="69"/>
      <c r="BP87" s="80"/>
      <c r="BQ87" s="80"/>
      <c r="BR87" s="69"/>
      <c r="BS87" s="69"/>
      <c r="BT87" s="80"/>
      <c r="BU87" s="80"/>
      <c r="BV87" s="69"/>
      <c r="BW87" s="69"/>
      <c r="BX87" s="80"/>
      <c r="BY87" s="80"/>
      <c r="BZ87" s="69"/>
      <c r="CA87" s="69"/>
      <c r="CB87" s="80"/>
      <c r="CC87" s="80"/>
      <c r="CD87" s="69"/>
      <c r="CE87" s="69"/>
      <c r="CF87" s="69"/>
      <c r="CG87" s="69"/>
      <c r="CH87" s="69"/>
      <c r="CI87" s="69"/>
      <c r="CJ87" s="68"/>
      <c r="CK87" s="69"/>
      <c r="CL87" s="185"/>
      <c r="CM87" s="67"/>
      <c r="CN87" s="67"/>
      <c r="CO87" s="69"/>
      <c r="CP87" s="185"/>
      <c r="CQ87" s="67"/>
      <c r="CR87" s="67"/>
      <c r="CS87" s="69"/>
      <c r="CT87" s="69"/>
      <c r="CU87" s="69"/>
      <c r="CV87" s="69"/>
      <c r="CW87" s="69"/>
      <c r="CX87" s="69"/>
      <c r="CY87" s="69"/>
      <c r="CZ87" s="69"/>
      <c r="DA87" s="69"/>
    </row>
    <row r="88" spans="2:105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2:105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2:105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2:105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2:105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2:105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2:105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2:105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2:105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555DB38865B045BE19001546CCBA5A" ma:contentTypeVersion="14" ma:contentTypeDescription="Create a new document." ma:contentTypeScope="" ma:versionID="c233f2548da8e6482af39017b45c4661">
  <xsd:schema xmlns:xsd="http://www.w3.org/2001/XMLSchema" xmlns:xs="http://www.w3.org/2001/XMLSchema" xmlns:p="http://schemas.microsoft.com/office/2006/metadata/properties" xmlns:ns2="3e229276-0242-43fd-ae1c-9005d8cb82af" xmlns:ns3="b143206f-a859-4af7-99ad-262ed23c3b3a" targetNamespace="http://schemas.microsoft.com/office/2006/metadata/properties" ma:root="true" ma:fieldsID="81d242df406dbbab7f17bb783276fd8e" ns2:_="" ns3:_="">
    <xsd:import namespace="3e229276-0242-43fd-ae1c-9005d8cb82af"/>
    <xsd:import namespace="b143206f-a859-4af7-99ad-262ed23c3b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29276-0242-43fd-ae1c-9005d8cb82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43206f-a859-4af7-99ad-262ed23c3b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14264c0d-e837-4dd6-9f26-cb0cc181bed9}" ma:internalName="TaxCatchAll" ma:showField="CatchAllData" ma:web="b143206f-a859-4af7-99ad-262ed23c3b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D4C4CF-1322-43E5-9CEB-50CD877DE3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229276-0242-43fd-ae1c-9005d8cb82af"/>
    <ds:schemaRef ds:uri="b143206f-a859-4af7-99ad-262ed23c3b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A22274-18AF-4586-B33A-CD016271F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Summary</vt:lpstr>
      <vt:lpstr>Detailed Data</vt:lpstr>
      <vt:lpstr>Innovative Contract Info</vt:lpstr>
      <vt:lpstr>'Detailed Data'!Print_Area</vt:lpstr>
      <vt:lpstr>'Innovative Contract Info'!Print_Area</vt:lpstr>
      <vt:lpstr>Summary!Print_Area</vt:lpstr>
      <vt:lpstr>'Detailed Data'!Print_Titles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Carlquist, Taylor</cp:lastModifiedBy>
  <cp:lastPrinted>2023-11-02T13:50:27Z</cp:lastPrinted>
  <dcterms:created xsi:type="dcterms:W3CDTF">2004-07-20T01:18:12Z</dcterms:created>
  <dcterms:modified xsi:type="dcterms:W3CDTF">2023-11-02T13:50:38Z</dcterms:modified>
</cp:coreProperties>
</file>