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T:\CEMO Engineering Support Contract\TWOs\TWO-35 - SLU\17 Update of resolution of flowchart and decimals in table_06.26.25\"/>
    </mc:Choice>
  </mc:AlternateContent>
  <xr:revisionPtr revIDLastSave="0" documentId="13_ncr:1_{946E9210-075F-40B1-86B4-8962298C8194}" xr6:coauthVersionLast="47" xr6:coauthVersionMax="47" xr10:uidLastSave="{00000000-0000-0000-0000-000000000000}"/>
  <bookViews>
    <workbookView xWindow="-120" yWindow="-120" windowWidth="29040" windowHeight="15720" xr2:uid="{29C7C922-5F31-420E-9F5A-2BDA265B8465}"/>
  </bookViews>
  <sheets>
    <sheet name="Instructions" sheetId="18" r:id="rId1"/>
    <sheet name="Preliminary Screening" sheetId="17" r:id="rId2"/>
    <sheet name="Noise Barrier Master Table" sheetId="15" r:id="rId3"/>
    <sheet name="SLU #1" sheetId="16" r:id="rId4"/>
    <sheet name="SLU #2" sheetId="7" r:id="rId5"/>
    <sheet name="SLU #3" sheetId="8" r:id="rId6"/>
    <sheet name="SLU #4" sheetId="9" r:id="rId7"/>
    <sheet name="SLU #5" sheetId="10" r:id="rId8"/>
    <sheet name="SLU #6" sheetId="11" r:id="rId9"/>
    <sheet name="BarrierLocations" sheetId="13" state="hidden" r:id="rId10"/>
  </sheets>
  <definedNames>
    <definedName name="_xlnm.Print_Area" localSheetId="2">'Noise Barrier Master Table'!$B$2:$R$39</definedName>
    <definedName name="_xlnm.Print_Area" localSheetId="3">'SLU #1'!$B$1:$I$50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9" i="11" l="1"/>
  <c r="D49" i="11"/>
  <c r="C49" i="11"/>
  <c r="E48" i="11"/>
  <c r="D48" i="11"/>
  <c r="C48" i="11"/>
  <c r="E47" i="11"/>
  <c r="D47" i="11"/>
  <c r="C47" i="11"/>
  <c r="E46" i="11"/>
  <c r="D46" i="11"/>
  <c r="C46" i="11"/>
  <c r="E45" i="11"/>
  <c r="D45" i="11"/>
  <c r="C45" i="11"/>
  <c r="E44" i="11"/>
  <c r="D44" i="11"/>
  <c r="C44" i="11"/>
  <c r="E43" i="11"/>
  <c r="D43" i="11"/>
  <c r="C43" i="11"/>
  <c r="E42" i="11"/>
  <c r="D42" i="11"/>
  <c r="C42" i="11"/>
  <c r="E41" i="11"/>
  <c r="D41" i="11"/>
  <c r="C41" i="11"/>
  <c r="E40" i="11"/>
  <c r="D40" i="11"/>
  <c r="C40" i="11"/>
  <c r="E39" i="11"/>
  <c r="D39" i="11"/>
  <c r="C39" i="11"/>
  <c r="E38" i="11"/>
  <c r="D38" i="11"/>
  <c r="C38" i="11"/>
  <c r="E37" i="11"/>
  <c r="D37" i="11"/>
  <c r="C37" i="11"/>
  <c r="E36" i="11"/>
  <c r="D36" i="11"/>
  <c r="C36" i="11"/>
  <c r="E35" i="11"/>
  <c r="D35" i="11"/>
  <c r="C35" i="11"/>
  <c r="E34" i="11"/>
  <c r="D34" i="11"/>
  <c r="C34" i="11"/>
  <c r="E33" i="11"/>
  <c r="D33" i="11"/>
  <c r="C33" i="11"/>
  <c r="E32" i="11"/>
  <c r="D32" i="11"/>
  <c r="C32" i="11"/>
  <c r="E31" i="11"/>
  <c r="D31" i="11"/>
  <c r="C31" i="11"/>
  <c r="E30" i="11"/>
  <c r="D30" i="11"/>
  <c r="C30" i="11"/>
  <c r="E29" i="11"/>
  <c r="D29" i="11"/>
  <c r="C29" i="11"/>
  <c r="E28" i="11"/>
  <c r="D28" i="11"/>
  <c r="C28" i="11"/>
  <c r="E27" i="11"/>
  <c r="D27" i="11"/>
  <c r="C27" i="11"/>
  <c r="E26" i="11"/>
  <c r="D26" i="11"/>
  <c r="C26" i="11"/>
  <c r="E49" i="10"/>
  <c r="D49" i="10"/>
  <c r="C49" i="10"/>
  <c r="E48" i="10"/>
  <c r="D48" i="10"/>
  <c r="C48" i="10"/>
  <c r="E47" i="10"/>
  <c r="D47" i="10"/>
  <c r="C47" i="10"/>
  <c r="E46" i="10"/>
  <c r="D46" i="10"/>
  <c r="C46" i="10"/>
  <c r="E45" i="10"/>
  <c r="D45" i="10"/>
  <c r="C45" i="10"/>
  <c r="E44" i="10"/>
  <c r="D44" i="10"/>
  <c r="C44" i="10"/>
  <c r="E43" i="10"/>
  <c r="D43" i="10"/>
  <c r="C43" i="10"/>
  <c r="E42" i="10"/>
  <c r="D42" i="10"/>
  <c r="C42" i="10"/>
  <c r="E41" i="10"/>
  <c r="D41" i="10"/>
  <c r="C41" i="10"/>
  <c r="E40" i="10"/>
  <c r="D40" i="10"/>
  <c r="C40" i="10"/>
  <c r="E39" i="10"/>
  <c r="D39" i="10"/>
  <c r="C39" i="10"/>
  <c r="E38" i="10"/>
  <c r="D38" i="10"/>
  <c r="C38" i="10"/>
  <c r="E37" i="10"/>
  <c r="D37" i="10"/>
  <c r="C37" i="10"/>
  <c r="E36" i="10"/>
  <c r="D36" i="10"/>
  <c r="C36" i="10"/>
  <c r="E35" i="10"/>
  <c r="D35" i="10"/>
  <c r="C35" i="10"/>
  <c r="E34" i="10"/>
  <c r="D34" i="10"/>
  <c r="C34" i="10"/>
  <c r="E33" i="10"/>
  <c r="D33" i="10"/>
  <c r="C33" i="10"/>
  <c r="E32" i="10"/>
  <c r="D32" i="10"/>
  <c r="C32" i="10"/>
  <c r="E31" i="10"/>
  <c r="D31" i="10"/>
  <c r="C31" i="10"/>
  <c r="E30" i="10"/>
  <c r="D30" i="10"/>
  <c r="C30" i="10"/>
  <c r="E29" i="10"/>
  <c r="D29" i="10"/>
  <c r="C29" i="10"/>
  <c r="E28" i="10"/>
  <c r="D28" i="10"/>
  <c r="C28" i="10"/>
  <c r="E27" i="10"/>
  <c r="D27" i="10"/>
  <c r="C27" i="10"/>
  <c r="E26" i="10"/>
  <c r="D26" i="10"/>
  <c r="C26" i="10"/>
  <c r="E49" i="9"/>
  <c r="D49" i="9"/>
  <c r="C49" i="9"/>
  <c r="E48" i="9"/>
  <c r="D48" i="9"/>
  <c r="C48" i="9"/>
  <c r="E47" i="9"/>
  <c r="D47" i="9"/>
  <c r="C47" i="9"/>
  <c r="E46" i="9"/>
  <c r="D46" i="9"/>
  <c r="C46" i="9"/>
  <c r="E45" i="9"/>
  <c r="D45" i="9"/>
  <c r="C45" i="9"/>
  <c r="E44" i="9"/>
  <c r="D44" i="9"/>
  <c r="C44" i="9"/>
  <c r="E43" i="9"/>
  <c r="D43" i="9"/>
  <c r="C43" i="9"/>
  <c r="E42" i="9"/>
  <c r="D42" i="9"/>
  <c r="C42" i="9"/>
  <c r="E41" i="9"/>
  <c r="D41" i="9"/>
  <c r="C41" i="9"/>
  <c r="E40" i="9"/>
  <c r="D40" i="9"/>
  <c r="C40" i="9"/>
  <c r="E39" i="9"/>
  <c r="D39" i="9"/>
  <c r="C39" i="9"/>
  <c r="E38" i="9"/>
  <c r="D38" i="9"/>
  <c r="C38" i="9"/>
  <c r="E37" i="9"/>
  <c r="D37" i="9"/>
  <c r="C37" i="9"/>
  <c r="E36" i="9"/>
  <c r="D36" i="9"/>
  <c r="C36" i="9"/>
  <c r="E35" i="9"/>
  <c r="D35" i="9"/>
  <c r="C35" i="9"/>
  <c r="E34" i="9"/>
  <c r="D34" i="9"/>
  <c r="C34" i="9"/>
  <c r="E33" i="9"/>
  <c r="D33" i="9"/>
  <c r="C33" i="9"/>
  <c r="E32" i="9"/>
  <c r="D32" i="9"/>
  <c r="C32" i="9"/>
  <c r="E31" i="9"/>
  <c r="D31" i="9"/>
  <c r="C31" i="9"/>
  <c r="E30" i="9"/>
  <c r="D30" i="9"/>
  <c r="C30" i="9"/>
  <c r="E29" i="9"/>
  <c r="D29" i="9"/>
  <c r="C29" i="9"/>
  <c r="E28" i="9"/>
  <c r="D28" i="9"/>
  <c r="C28" i="9"/>
  <c r="E27" i="9"/>
  <c r="D27" i="9"/>
  <c r="C27" i="9"/>
  <c r="E26" i="9"/>
  <c r="D26" i="9"/>
  <c r="C26" i="9"/>
  <c r="E49" i="8"/>
  <c r="D49" i="8"/>
  <c r="C49" i="8"/>
  <c r="E48" i="8"/>
  <c r="D48" i="8"/>
  <c r="C48" i="8"/>
  <c r="E47" i="8"/>
  <c r="D47" i="8"/>
  <c r="C47" i="8"/>
  <c r="E46" i="8"/>
  <c r="D46" i="8"/>
  <c r="C46" i="8"/>
  <c r="E45" i="8"/>
  <c r="D45" i="8"/>
  <c r="C45" i="8"/>
  <c r="E44" i="8"/>
  <c r="D44" i="8"/>
  <c r="C44" i="8"/>
  <c r="E43" i="8"/>
  <c r="D43" i="8"/>
  <c r="C43" i="8"/>
  <c r="E42" i="8"/>
  <c r="D42" i="8"/>
  <c r="C42" i="8"/>
  <c r="E41" i="8"/>
  <c r="D41" i="8"/>
  <c r="C41" i="8"/>
  <c r="E40" i="8"/>
  <c r="D40" i="8"/>
  <c r="C40" i="8"/>
  <c r="E39" i="8"/>
  <c r="D39" i="8"/>
  <c r="C39" i="8"/>
  <c r="E38" i="8"/>
  <c r="D38" i="8"/>
  <c r="C38" i="8"/>
  <c r="E37" i="8"/>
  <c r="D37" i="8"/>
  <c r="C37" i="8"/>
  <c r="E36" i="8"/>
  <c r="D36" i="8"/>
  <c r="C36" i="8"/>
  <c r="E35" i="8"/>
  <c r="D35" i="8"/>
  <c r="C35" i="8"/>
  <c r="E34" i="8"/>
  <c r="D34" i="8"/>
  <c r="C34" i="8"/>
  <c r="E33" i="8"/>
  <c r="D33" i="8"/>
  <c r="C33" i="8"/>
  <c r="E32" i="8"/>
  <c r="D32" i="8"/>
  <c r="C32" i="8"/>
  <c r="E31" i="8"/>
  <c r="D31" i="8"/>
  <c r="C31" i="8"/>
  <c r="E30" i="8"/>
  <c r="D30" i="8"/>
  <c r="C30" i="8"/>
  <c r="E29" i="8"/>
  <c r="D29" i="8"/>
  <c r="C29" i="8"/>
  <c r="E28" i="8"/>
  <c r="D28" i="8"/>
  <c r="C28" i="8"/>
  <c r="E27" i="8"/>
  <c r="D27" i="8"/>
  <c r="C27" i="8"/>
  <c r="E26" i="8"/>
  <c r="D26" i="8"/>
  <c r="C26" i="8"/>
  <c r="E49" i="7"/>
  <c r="D49" i="7"/>
  <c r="C49" i="7"/>
  <c r="E48" i="7"/>
  <c r="D48" i="7"/>
  <c r="C48" i="7"/>
  <c r="E47" i="7"/>
  <c r="D47" i="7"/>
  <c r="C47" i="7"/>
  <c r="E46" i="7"/>
  <c r="D46" i="7"/>
  <c r="C46" i="7"/>
  <c r="E45" i="7"/>
  <c r="D45" i="7"/>
  <c r="C45" i="7"/>
  <c r="E44" i="7"/>
  <c r="D44" i="7"/>
  <c r="C44" i="7"/>
  <c r="E43" i="7"/>
  <c r="D43" i="7"/>
  <c r="C43" i="7"/>
  <c r="E42" i="7"/>
  <c r="D42" i="7"/>
  <c r="C42" i="7"/>
  <c r="E41" i="7"/>
  <c r="D41" i="7"/>
  <c r="C41" i="7"/>
  <c r="E40" i="7"/>
  <c r="D40" i="7"/>
  <c r="C40" i="7"/>
  <c r="E39" i="7"/>
  <c r="D39" i="7"/>
  <c r="C39" i="7"/>
  <c r="E38" i="7"/>
  <c r="D38" i="7"/>
  <c r="C38" i="7"/>
  <c r="E37" i="7"/>
  <c r="D37" i="7"/>
  <c r="C37" i="7"/>
  <c r="E36" i="7"/>
  <c r="D36" i="7"/>
  <c r="C36" i="7"/>
  <c r="E35" i="7"/>
  <c r="D35" i="7"/>
  <c r="C35" i="7"/>
  <c r="E34" i="7"/>
  <c r="D34" i="7"/>
  <c r="C34" i="7"/>
  <c r="E33" i="7"/>
  <c r="D33" i="7"/>
  <c r="C33" i="7"/>
  <c r="E32" i="7"/>
  <c r="D32" i="7"/>
  <c r="C32" i="7"/>
  <c r="E31" i="7"/>
  <c r="D31" i="7"/>
  <c r="C31" i="7"/>
  <c r="E30" i="7"/>
  <c r="D30" i="7"/>
  <c r="C30" i="7"/>
  <c r="E29" i="7"/>
  <c r="D29" i="7"/>
  <c r="C29" i="7"/>
  <c r="E28" i="7"/>
  <c r="D28" i="7"/>
  <c r="C28" i="7"/>
  <c r="E27" i="7"/>
  <c r="D27" i="7"/>
  <c r="C27" i="7"/>
  <c r="E26" i="7"/>
  <c r="D26" i="7"/>
  <c r="C26" i="7"/>
  <c r="E49" i="16"/>
  <c r="D49" i="16"/>
  <c r="C49" i="16"/>
  <c r="E48" i="16"/>
  <c r="D48" i="16"/>
  <c r="C48" i="16"/>
  <c r="E47" i="16"/>
  <c r="D47" i="16"/>
  <c r="C47" i="16"/>
  <c r="E46" i="16"/>
  <c r="D46" i="16"/>
  <c r="C46" i="16"/>
  <c r="E45" i="16"/>
  <c r="D45" i="16"/>
  <c r="C45" i="16"/>
  <c r="E44" i="16"/>
  <c r="D44" i="16"/>
  <c r="C44" i="16"/>
  <c r="E43" i="16"/>
  <c r="D43" i="16"/>
  <c r="C43" i="16"/>
  <c r="E42" i="16"/>
  <c r="D42" i="16"/>
  <c r="C42" i="16"/>
  <c r="E41" i="16"/>
  <c r="D41" i="16"/>
  <c r="C41" i="16"/>
  <c r="E40" i="16"/>
  <c r="D40" i="16"/>
  <c r="C40" i="16"/>
  <c r="E39" i="16"/>
  <c r="D39" i="16"/>
  <c r="C39" i="16"/>
  <c r="E38" i="16"/>
  <c r="D38" i="16"/>
  <c r="C38" i="16"/>
  <c r="E37" i="16"/>
  <c r="D37" i="16"/>
  <c r="C37" i="16"/>
  <c r="E36" i="16"/>
  <c r="D36" i="16"/>
  <c r="C36" i="16"/>
  <c r="E35" i="16"/>
  <c r="D35" i="16"/>
  <c r="C35" i="16"/>
  <c r="E34" i="16"/>
  <c r="D34" i="16"/>
  <c r="C34" i="16"/>
  <c r="E33" i="16"/>
  <c r="D33" i="16"/>
  <c r="C33" i="16"/>
  <c r="E32" i="16"/>
  <c r="D32" i="16"/>
  <c r="C32" i="16"/>
  <c r="E31" i="16"/>
  <c r="D31" i="16"/>
  <c r="C31" i="16"/>
  <c r="E30" i="16"/>
  <c r="D30" i="16"/>
  <c r="C30" i="16"/>
  <c r="E29" i="16"/>
  <c r="D29" i="16"/>
  <c r="C29" i="16"/>
  <c r="E28" i="16"/>
  <c r="D28" i="16"/>
  <c r="C28" i="16"/>
  <c r="E27" i="16"/>
  <c r="D27" i="16"/>
  <c r="C27" i="16"/>
  <c r="E26" i="16"/>
  <c r="D26" i="16"/>
  <c r="C26" i="16"/>
  <c r="L32" i="15" l="1"/>
  <c r="K32" i="15"/>
  <c r="L29" i="15"/>
  <c r="K29" i="15"/>
  <c r="L26" i="15"/>
  <c r="K26" i="15"/>
  <c r="L23" i="15"/>
  <c r="K23" i="15"/>
  <c r="L20" i="15"/>
  <c r="K20" i="15"/>
  <c r="L17" i="15"/>
  <c r="K17" i="15"/>
  <c r="L14" i="15"/>
  <c r="K14" i="15"/>
  <c r="L11" i="15"/>
  <c r="K11" i="15"/>
  <c r="I23" i="11"/>
  <c r="I23" i="10"/>
  <c r="I23" i="9"/>
  <c r="I23" i="8"/>
  <c r="I23" i="7"/>
  <c r="I23" i="16"/>
  <c r="N13" i="17"/>
  <c r="N6" i="17"/>
  <c r="N7" i="17" s="1"/>
  <c r="I20" i="16"/>
  <c r="H44" i="16" s="1"/>
  <c r="I15" i="16"/>
  <c r="I17" i="16" s="1"/>
  <c r="I9" i="16"/>
  <c r="G32" i="15"/>
  <c r="G29" i="15"/>
  <c r="G26" i="15"/>
  <c r="G23" i="15"/>
  <c r="G20" i="15"/>
  <c r="G17" i="15"/>
  <c r="G14" i="15"/>
  <c r="G11" i="15"/>
  <c r="I26" i="16" l="1"/>
  <c r="N14" i="17"/>
  <c r="N15" i="17" s="1"/>
  <c r="I47" i="16"/>
  <c r="I29" i="16"/>
  <c r="H38" i="16"/>
  <c r="I38" i="16"/>
  <c r="H47" i="16"/>
  <c r="H32" i="16"/>
  <c r="I32" i="16"/>
  <c r="H41" i="16"/>
  <c r="H26" i="16"/>
  <c r="I41" i="16"/>
  <c r="H35" i="16"/>
  <c r="H29" i="16"/>
  <c r="I44" i="16"/>
  <c r="I35" i="16"/>
  <c r="I20" i="11" l="1"/>
  <c r="I20" i="10"/>
  <c r="I20" i="9"/>
  <c r="I20" i="8"/>
  <c r="I20" i="7"/>
  <c r="I15" i="11"/>
  <c r="I15" i="10"/>
  <c r="I15" i="9"/>
  <c r="I15" i="8"/>
  <c r="I15" i="7"/>
  <c r="I17" i="7" s="1"/>
  <c r="I9" i="11"/>
  <c r="I9" i="10"/>
  <c r="I17" i="10" s="1"/>
  <c r="I9" i="9"/>
  <c r="I9" i="8"/>
  <c r="I17" i="8" s="1"/>
  <c r="I9" i="7"/>
  <c r="I17" i="11" l="1"/>
  <c r="I17" i="9"/>
  <c r="I41" i="7" l="1"/>
  <c r="H32" i="7"/>
  <c r="I35" i="7"/>
  <c r="H47" i="7"/>
  <c r="I32" i="7"/>
  <c r="H26" i="7"/>
  <c r="I47" i="7"/>
  <c r="H38" i="7"/>
  <c r="I38" i="7"/>
  <c r="H29" i="7"/>
  <c r="H44" i="7"/>
  <c r="I29" i="7"/>
  <c r="I44" i="7"/>
  <c r="H41" i="7"/>
  <c r="I26" i="7"/>
  <c r="H35" i="7"/>
  <c r="I38" i="11"/>
  <c r="H29" i="11"/>
  <c r="H44" i="11"/>
  <c r="I29" i="11"/>
  <c r="I44" i="11"/>
  <c r="H35" i="11"/>
  <c r="I35" i="11"/>
  <c r="H26" i="11"/>
  <c r="H38" i="11"/>
  <c r="H41" i="11"/>
  <c r="I26" i="11"/>
  <c r="I41" i="11"/>
  <c r="H32" i="11"/>
  <c r="H47" i="11"/>
  <c r="I32" i="11"/>
  <c r="I47" i="11"/>
  <c r="I38" i="10"/>
  <c r="H29" i="10"/>
  <c r="H32" i="10"/>
  <c r="H44" i="10"/>
  <c r="I29" i="10"/>
  <c r="I44" i="10"/>
  <c r="H35" i="10"/>
  <c r="I35" i="10"/>
  <c r="H26" i="10"/>
  <c r="I41" i="10"/>
  <c r="H41" i="10"/>
  <c r="I26" i="10"/>
  <c r="H47" i="10"/>
  <c r="I32" i="10"/>
  <c r="I47" i="10"/>
  <c r="H38" i="10"/>
  <c r="I38" i="8"/>
  <c r="H29" i="8"/>
  <c r="I44" i="8"/>
  <c r="H35" i="8"/>
  <c r="H44" i="8"/>
  <c r="I29" i="8"/>
  <c r="H38" i="8"/>
  <c r="I35" i="8"/>
  <c r="H26" i="8"/>
  <c r="I26" i="8"/>
  <c r="I47" i="8"/>
  <c r="H41" i="8"/>
  <c r="I41" i="8"/>
  <c r="H32" i="8"/>
  <c r="H47" i="8"/>
  <c r="I32" i="8"/>
  <c r="M26" i="15" l="1"/>
  <c r="M11" i="15"/>
  <c r="M17" i="15"/>
  <c r="I38" i="9"/>
  <c r="H29" i="9"/>
  <c r="I35" i="9"/>
  <c r="H26" i="9"/>
  <c r="H32" i="9"/>
  <c r="H38" i="9"/>
  <c r="H44" i="9"/>
  <c r="I29" i="9"/>
  <c r="H41" i="9"/>
  <c r="I26" i="9"/>
  <c r="I41" i="9"/>
  <c r="H47" i="9"/>
  <c r="I44" i="9"/>
  <c r="H35" i="9"/>
  <c r="I32" i="9"/>
  <c r="I47" i="9"/>
  <c r="N26" i="15" l="1"/>
  <c r="N14" i="15"/>
  <c r="N29" i="15"/>
  <c r="N17" i="15"/>
  <c r="N32" i="15"/>
  <c r="M32" i="15"/>
  <c r="M23" i="15"/>
  <c r="N20" i="15"/>
  <c r="N11" i="15"/>
  <c r="M20" i="15"/>
  <c r="N23" i="15"/>
  <c r="M29" i="15"/>
  <c r="M14" i="15"/>
  <c r="T11" i="15"/>
  <c r="U11" i="15" s="1"/>
  <c r="Q11" i="15"/>
  <c r="R11" i="15" s="1"/>
  <c r="Q23" i="15" l="1"/>
  <c r="R23" i="15" s="1"/>
  <c r="T23" i="15"/>
  <c r="U23" i="15" s="1"/>
  <c r="T20" i="15"/>
  <c r="U20" i="15" s="1"/>
  <c r="Q20" i="15"/>
  <c r="R20" i="15" s="1"/>
  <c r="Q32" i="15"/>
  <c r="R32" i="15" s="1"/>
  <c r="T32" i="15"/>
  <c r="U32" i="15" s="1"/>
  <c r="T17" i="15"/>
  <c r="U17" i="15" s="1"/>
  <c r="Q17" i="15"/>
  <c r="R17" i="15" s="1"/>
  <c r="T29" i="15"/>
  <c r="U29" i="15" s="1"/>
  <c r="Q29" i="15"/>
  <c r="R29" i="15" s="1"/>
  <c r="Q14" i="15"/>
  <c r="R14" i="15" s="1"/>
  <c r="T14" i="15"/>
  <c r="U14" i="15" s="1"/>
  <c r="Q26" i="15"/>
  <c r="R26" i="15" s="1"/>
  <c r="T26" i="15"/>
  <c r="U26" i="15" s="1"/>
</calcChain>
</file>

<file path=xl/sharedStrings.xml><?xml version="1.0" encoding="utf-8"?>
<sst xmlns="http://schemas.openxmlformats.org/spreadsheetml/2006/main" count="415" uniqueCount="120">
  <si>
    <t>Project</t>
  </si>
  <si>
    <t>FPID</t>
  </si>
  <si>
    <t>Description</t>
  </si>
  <si>
    <t>Value</t>
  </si>
  <si>
    <t>Number of days per week the SLU is operational</t>
  </si>
  <si>
    <t>Number of weeks per year the SLU is operational</t>
  </si>
  <si>
    <t>Sub-Step</t>
  </si>
  <si>
    <t>a</t>
  </si>
  <si>
    <t>b</t>
  </si>
  <si>
    <t>c</t>
  </si>
  <si>
    <t>d</t>
  </si>
  <si>
    <t>e</t>
  </si>
  <si>
    <t>Step</t>
  </si>
  <si>
    <t>Hours a single-family residence is available for use (24 hours x 365 days)</t>
  </si>
  <si>
    <t>Identify the number of receptors evaluated at the SLU</t>
  </si>
  <si>
    <t xml:space="preserve">Note: Yellow highlighted cells are to be filled out by Noise Analyst/District Noise Specialist. Grey cells have embedded formulas. </t>
  </si>
  <si>
    <t>Average Single-Family Residence in Florida - Person Hours per Year</t>
  </si>
  <si>
    <t>SLU Weighted Residential Vote Value</t>
  </si>
  <si>
    <t>A1</t>
  </si>
  <si>
    <t>A2</t>
  </si>
  <si>
    <t>A3</t>
  </si>
  <si>
    <t xml:space="preserve">SLU Person Hours per Year </t>
  </si>
  <si>
    <t>Table 1 - Noise Barrier Evaluation</t>
  </si>
  <si>
    <t>Barrier Location</t>
  </si>
  <si>
    <t>Barrier Height</t>
  </si>
  <si>
    <t>Barrier Length</t>
  </si>
  <si>
    <t>ROW</t>
  </si>
  <si>
    <t>Barrier ID</t>
  </si>
  <si>
    <t>Structure</t>
  </si>
  <si>
    <t>Shoulder</t>
  </si>
  <si>
    <r>
      <t xml:space="preserve">Average number of users per day </t>
    </r>
    <r>
      <rPr>
        <i/>
        <sz val="11"/>
        <color theme="1"/>
        <rFont val="Calibri"/>
        <family val="2"/>
        <scheme val="minor"/>
      </rPr>
      <t>in the area evaluated</t>
    </r>
    <r>
      <rPr>
        <sz val="11"/>
        <color theme="1"/>
        <rFont val="Calibri"/>
        <family val="2"/>
        <scheme val="minor"/>
      </rPr>
      <t xml:space="preserve"> at the SLU</t>
    </r>
  </si>
  <si>
    <r>
      <t xml:space="preserve">Approximate daily hourly usage by each person </t>
    </r>
    <r>
      <rPr>
        <i/>
        <sz val="11"/>
        <color theme="1"/>
        <rFont val="Calibri"/>
        <family val="2"/>
        <scheme val="minor"/>
      </rPr>
      <t xml:space="preserve">in the area evaluated </t>
    </r>
    <r>
      <rPr>
        <sz val="11"/>
        <color theme="1"/>
        <rFont val="Calibri"/>
        <family val="2"/>
        <scheme val="minor"/>
      </rPr>
      <t>at the SLU</t>
    </r>
  </si>
  <si>
    <t>Residences</t>
  </si>
  <si>
    <t>Barrier Evaluation for SLU #1</t>
  </si>
  <si>
    <t>Number of votes Assigned to SLU in Barrier Voting Process (if applicable)</t>
  </si>
  <si>
    <t>Person-Hours per Year Available for Use at the SLU</t>
  </si>
  <si>
    <t>Residential Person-Hours per Year Available for Use</t>
  </si>
  <si>
    <t>A4</t>
  </si>
  <si>
    <t>SLU NAME</t>
  </si>
  <si>
    <t>NAC</t>
  </si>
  <si>
    <t>SLU DESCRIPTION</t>
  </si>
  <si>
    <t>SLU Name(s)</t>
  </si>
  <si>
    <t>Barrier Evaluation for SLU #2</t>
  </si>
  <si>
    <t>Barrier Evaluation for SLU #3</t>
  </si>
  <si>
    <t>Barrier Evaluation for SLU #4</t>
  </si>
  <si>
    <t>Barrier Evaluation for SLU #5</t>
  </si>
  <si>
    <t>Barrier Evaluation for SLU #6</t>
  </si>
  <si>
    <t>SLU Description(s)</t>
  </si>
  <si>
    <t>Number of Impacted and Benefited Receptors at SLU #1</t>
  </si>
  <si>
    <t>Instructions:</t>
  </si>
  <si>
    <t>Step 2</t>
  </si>
  <si>
    <t>Step 3</t>
  </si>
  <si>
    <t>Step 4</t>
  </si>
  <si>
    <t>Number of Impacted and Benefited Receptors at SLU #2</t>
  </si>
  <si>
    <t>Number of Impacted and Benefited Receptors at SLU #3</t>
  </si>
  <si>
    <t>Number of Impacted and Benefited Receptors at SLU #4</t>
  </si>
  <si>
    <t>Number of Impacted and Benefited Receptors at SLU #5</t>
  </si>
  <si>
    <t>Number of Impacted and Benefited Receptors at SLU #6</t>
  </si>
  <si>
    <t>Average Reduction [(dB(A)]</t>
  </si>
  <si>
    <r>
      <t>Barrier Length</t>
    </r>
    <r>
      <rPr>
        <b/>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</si>
  <si>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Barrier length refers to the total length at the ROW, Shoulder, or on Structure.</t>
    </r>
  </si>
  <si>
    <r>
      <t xml:space="preserve">ALL YELLOW HIGHLIGHTED CELLS SHOULD BE FILLED IN BY THE NOISE ANALYST.
</t>
    </r>
    <r>
      <rPr>
        <sz val="12"/>
        <color rgb="FFFF0000"/>
        <rFont val="Calibri"/>
        <family val="2"/>
        <scheme val="minor"/>
      </rPr>
      <t xml:space="preserve">Note: Barrier Height/Length and # of residences benefited should be completed in "Noise Barrier Master Table" Tab first. Then, details of each SLU should be entered in the yellow cells in the SLU tabs. The noise barrier height/length is auto-populated into the SLU Tabs. </t>
    </r>
  </si>
  <si>
    <t>Equivalent Residence (ER)</t>
  </si>
  <si>
    <t>SLU Equivalent Residence (ER) Identification</t>
  </si>
  <si>
    <t>Individual Receptor Equivalent Residence (i.e., each receptor point evaluated is worth…)</t>
  </si>
  <si>
    <t>SLU Area Evaluated Equivalent Residence (ER)</t>
  </si>
  <si>
    <t>SLU Receptor Equivalent Residence (ER)</t>
  </si>
  <si>
    <t>A5</t>
  </si>
  <si>
    <t>Cost per Benefited Residence/
Equivalent Residence</t>
  </si>
  <si>
    <t>Impacted and Benefited</t>
  </si>
  <si>
    <t>SLUs</t>
  </si>
  <si>
    <t>Average number of users per day at the SLU</t>
  </si>
  <si>
    <t>Approximate daily hourly usage by each person at the SLU</t>
  </si>
  <si>
    <t>Number of Days per week the SLU is operational</t>
  </si>
  <si>
    <t>Person-Hours per Year SLU is available for use</t>
  </si>
  <si>
    <t>Isolated SLU Person-Hours per Year</t>
  </si>
  <si>
    <r>
      <t>Approximate Barrier Stationing Extent</t>
    </r>
    <r>
      <rPr>
        <b/>
        <vertAlign val="superscript"/>
        <sz val="11"/>
        <color theme="1"/>
        <rFont val="Calibri"/>
        <family val="2"/>
        <scheme val="minor"/>
      </rPr>
      <t>3</t>
    </r>
  </si>
  <si>
    <r>
      <rPr>
        <vertAlign val="superscript"/>
        <sz val="11"/>
        <color theme="1"/>
        <rFont val="Calibri"/>
        <family val="2"/>
        <scheme val="minor"/>
      </rPr>
      <t>3</t>
    </r>
    <r>
      <rPr>
        <sz val="11"/>
        <color theme="1"/>
        <rFont val="Calibri"/>
        <family val="2"/>
        <scheme val="minor"/>
      </rPr>
      <t xml:space="preserve"> Alternatively, XY coordinates may be provided. </t>
    </r>
  </si>
  <si>
    <t>Cost per sq. ft.</t>
  </si>
  <si>
    <t>Isolated SLU Eligible for Noise Barrier Evaluation?</t>
  </si>
  <si>
    <t>Barrier Scenario ID</t>
  </si>
  <si>
    <r>
      <t>Maximum Reduction [(dB(A)]</t>
    </r>
    <r>
      <rPr>
        <b/>
        <vertAlign val="superscript"/>
        <sz val="11"/>
        <color theme="1"/>
        <rFont val="Calibri"/>
        <family val="2"/>
        <scheme val="minor"/>
      </rPr>
      <t>5</t>
    </r>
  </si>
  <si>
    <t>Average number of people in a single-family residence in Florida (US CENSUS, 2018-2022 data)</t>
  </si>
  <si>
    <r>
      <rPr>
        <b/>
        <sz val="11"/>
        <rFont val="Calibri"/>
        <family val="2"/>
        <scheme val="minor"/>
      </rPr>
      <t xml:space="preserve">Cost-Effectiveness Criteria </t>
    </r>
    <r>
      <rPr>
        <b/>
        <sz val="11"/>
        <color theme="1"/>
        <rFont val="Calibri"/>
        <family val="2"/>
        <scheme val="minor"/>
      </rPr>
      <t>($/per benefit):</t>
    </r>
  </si>
  <si>
    <r>
      <rPr>
        <vertAlign val="superscript"/>
        <sz val="11"/>
        <color theme="1"/>
        <rFont val="Calibri"/>
        <family val="2"/>
        <scheme val="minor"/>
      </rPr>
      <t>2</t>
    </r>
    <r>
      <rPr>
        <sz val="11"/>
        <color theme="1"/>
        <rFont val="Calibri"/>
        <family val="2"/>
        <scheme val="minor"/>
      </rPr>
      <t xml:space="preserve">Assumes </t>
    </r>
    <r>
      <rPr>
        <sz val="11"/>
        <rFont val="Calibri"/>
        <family val="2"/>
        <scheme val="minor"/>
      </rPr>
      <t xml:space="preserve">$40 </t>
    </r>
    <r>
      <rPr>
        <sz val="11"/>
        <color theme="1"/>
        <rFont val="Calibri"/>
        <family val="2"/>
        <scheme val="minor"/>
      </rPr>
      <t>per square foot.</t>
    </r>
  </si>
  <si>
    <t xml:space="preserve">The assumption that 2.53 persons utilize the average single-family home in Florida was obtained from the Florida Census data from 2018-2022 (https://www.census.gov/quickfacts/fact/table/FL/HSD310220). </t>
  </si>
  <si>
    <r>
      <t>Barrier Total Cost</t>
    </r>
    <r>
      <rPr>
        <b/>
        <vertAlign val="superscript"/>
        <sz val="11"/>
        <rFont val="Calibri"/>
        <family val="2"/>
        <scheme val="minor"/>
      </rPr>
      <t>2</t>
    </r>
  </si>
  <si>
    <t>Cost-Effective &amp; Reasonable?</t>
  </si>
  <si>
    <t>Total Benefited</t>
  </si>
  <si>
    <t>Total Benefited Equivalent Residences</t>
  </si>
  <si>
    <t>Step 1 (Optional)</t>
  </si>
  <si>
    <t>Step 5</t>
  </si>
  <si>
    <r>
      <t xml:space="preserve">Click on the </t>
    </r>
    <r>
      <rPr>
        <b/>
        <sz val="11"/>
        <color theme="1"/>
        <rFont val="Calibri"/>
        <family val="2"/>
        <scheme val="minor"/>
      </rPr>
      <t xml:space="preserve">Preliminary Screening </t>
    </r>
    <r>
      <rPr>
        <sz val="11"/>
        <color theme="1"/>
        <rFont val="Calibri"/>
        <family val="2"/>
        <scheme val="minor"/>
      </rPr>
      <t>tab to complete the screening test for isolated SLUs (optional). Fill out the yellow highlighted cells. This includes the  average number of users per day in the area evaluated at the SLU, approximate daily hourly usage by each person in the area evaluated at the SLU, number of days per week and weeks per year the SLU is operational.
If preliminary screening is not used or the isolated SLU passes the preliminary screening, proceed to Step 2.</t>
    </r>
  </si>
  <si>
    <r>
      <t xml:space="preserve">For each SLU evaluated, fill out the yellow highlighted cells in an SLU Tab (ex. </t>
    </r>
    <r>
      <rPr>
        <b/>
        <sz val="11"/>
        <color theme="1"/>
        <rFont val="Calibri"/>
        <family val="2"/>
        <scheme val="minor"/>
      </rPr>
      <t>SLU #1</t>
    </r>
    <r>
      <rPr>
        <sz val="11"/>
        <color theme="1"/>
        <rFont val="Calibri"/>
        <family val="2"/>
        <scheme val="minor"/>
      </rPr>
      <t xml:space="preserve">, </t>
    </r>
    <r>
      <rPr>
        <b/>
        <sz val="11"/>
        <color theme="1"/>
        <rFont val="Calibri"/>
        <family val="2"/>
        <scheme val="minor"/>
      </rPr>
      <t>SLU #2</t>
    </r>
    <r>
      <rPr>
        <sz val="11"/>
        <color theme="1"/>
        <rFont val="Calibri"/>
        <family val="2"/>
        <scheme val="minor"/>
      </rPr>
      <t xml:space="preserve">, etc.). This includes the SLU name, SLU Description, NAC assigned, average number of users per day </t>
    </r>
    <r>
      <rPr>
        <i/>
        <sz val="11"/>
        <color theme="1"/>
        <rFont val="Calibri"/>
        <family val="2"/>
        <scheme val="minor"/>
      </rPr>
      <t>in the area evaluated</t>
    </r>
    <r>
      <rPr>
        <sz val="11"/>
        <color theme="1"/>
        <rFont val="Calibri"/>
        <family val="2"/>
        <scheme val="minor"/>
      </rPr>
      <t xml:space="preserve"> at the SLU, approximate daily hourly usage by each person </t>
    </r>
    <r>
      <rPr>
        <i/>
        <sz val="11"/>
        <color theme="1"/>
        <rFont val="Calibri"/>
        <family val="2"/>
        <scheme val="minor"/>
      </rPr>
      <t>in the area evaluated</t>
    </r>
    <r>
      <rPr>
        <sz val="11"/>
        <color theme="1"/>
        <rFont val="Calibri"/>
        <family val="2"/>
        <scheme val="minor"/>
      </rPr>
      <t xml:space="preserve"> at the SLU, number of days per week and weeks per year the SLU is operational, the number of receptors evaluated at the SLU, the total number of receptors benefited, and the number of receptors that are both impacted and benefited. </t>
    </r>
  </si>
  <si>
    <r>
      <t xml:space="preserve">Click on the </t>
    </r>
    <r>
      <rPr>
        <b/>
        <sz val="11"/>
        <color theme="1"/>
        <rFont val="Calibri"/>
        <family val="2"/>
        <scheme val="minor"/>
      </rPr>
      <t xml:space="preserve">Noise Barrier Master Table </t>
    </r>
    <r>
      <rPr>
        <sz val="11"/>
        <color theme="1"/>
        <rFont val="Calibri"/>
        <family val="2"/>
        <scheme val="minor"/>
      </rPr>
      <t xml:space="preserve">tab. Fill out the yellow highlighted cells: Project name, FPID, Special Land Use (SLU) name(s), and SLU description(s), barrier height and length combinations evaluated. For each height/length evaluated, fill in the approximate barrier stationing extent and the total number of impacted residences provided a benefit (if any), the total benefited residences (impacted and non-impacted), and the average and maximum reduction received at receptor. </t>
    </r>
  </si>
  <si>
    <r>
      <t xml:space="preserve">Once all SLUs have been assigned a tab and all relevant information has been entered in, the </t>
    </r>
    <r>
      <rPr>
        <b/>
        <sz val="11"/>
        <color theme="1"/>
        <rFont val="Calibri"/>
        <family val="2"/>
        <scheme val="minor"/>
      </rPr>
      <t>Noise Barrier Master Table</t>
    </r>
    <r>
      <rPr>
        <sz val="11"/>
        <color theme="1"/>
        <rFont val="Calibri"/>
        <family val="2"/>
        <scheme val="minor"/>
      </rPr>
      <t xml:space="preserve"> will auto-populate and can be copied into a report. Include any SLU Tabs into the appendix of the report.</t>
    </r>
  </si>
  <si>
    <r>
      <t>Usage Screening -</t>
    </r>
    <r>
      <rPr>
        <b/>
        <sz val="16"/>
        <color rgb="FFFF0000"/>
        <rFont val="Calibri"/>
        <family val="2"/>
        <scheme val="minor"/>
      </rPr>
      <t xml:space="preserve"> To be used for IMPACTED ISOLATED SLUS ONLY</t>
    </r>
  </si>
  <si>
    <r>
      <t xml:space="preserve">"BACK-IN" Calculation </t>
    </r>
    <r>
      <rPr>
        <b/>
        <vertAlign val="superscript"/>
        <sz val="16"/>
        <color theme="0"/>
        <rFont val="Calibri"/>
        <family val="2"/>
        <scheme val="minor"/>
      </rPr>
      <t>1</t>
    </r>
  </si>
  <si>
    <r>
      <rPr>
        <vertAlign val="superscript"/>
        <sz val="11"/>
        <color theme="1"/>
        <rFont val="Calibri"/>
        <family val="2"/>
        <scheme val="minor"/>
      </rPr>
      <t xml:space="preserve">1 </t>
    </r>
    <r>
      <rPr>
        <sz val="11"/>
        <color theme="1"/>
        <rFont val="Calibri"/>
        <family val="2"/>
        <scheme val="minor"/>
      </rPr>
      <t xml:space="preserve">Only to be utilized when an SLU does not know usage data. This column can be used to identify the minimum usage the SLU needs to have in order to make the noise barrier </t>
    </r>
    <r>
      <rPr>
        <sz val="11"/>
        <rFont val="Calibri"/>
        <family val="2"/>
        <scheme val="minor"/>
      </rPr>
      <t>cost-effective</t>
    </r>
    <r>
      <rPr>
        <sz val="11"/>
        <color theme="1"/>
        <rFont val="Calibri"/>
        <family val="2"/>
        <scheme val="minor"/>
      </rPr>
      <t xml:space="preserve">. </t>
    </r>
  </si>
  <si>
    <t>Impacted and Benefited Equivalent Residences (BER)</t>
  </si>
  <si>
    <t>Total Number of Benefited Receptors at SLU #1</t>
  </si>
  <si>
    <t>Total Number of Benefited Receptors at SLU #2</t>
  </si>
  <si>
    <t>Total Number of Benefited Receptors at SLU #3</t>
  </si>
  <si>
    <t>Total Number of Benefited Receptors at SLU #4</t>
  </si>
  <si>
    <t>Total Number of Benefited Receptors at SLU #5</t>
  </si>
  <si>
    <t>Total Number of Benefited Receptors at SLU #6</t>
  </si>
  <si>
    <r>
      <rPr>
        <vertAlign val="superscript"/>
        <sz val="11"/>
        <color theme="1"/>
        <rFont val="Calibri"/>
        <family val="2"/>
        <scheme val="minor"/>
      </rPr>
      <t>5</t>
    </r>
    <r>
      <rPr>
        <sz val="11"/>
        <color theme="1"/>
        <rFont val="Calibri"/>
        <family val="2"/>
        <scheme val="minor"/>
      </rPr>
      <t xml:space="preserve">Maximum Reduction refers to the maximum reduction at any receptor (residential or SLU) evaluated for the noise barrier. If 7 dB(A) or greater, the Noise Reduction Design Goal (NRDG) is met and the barrier is acoustically reasonable. </t>
    </r>
  </si>
  <si>
    <r>
      <rPr>
        <vertAlign val="superscript"/>
        <sz val="11"/>
        <rFont val="Calibri"/>
        <family val="2"/>
        <scheme val="minor"/>
      </rPr>
      <t>4</t>
    </r>
    <r>
      <rPr>
        <sz val="11"/>
        <rFont val="Calibri"/>
        <family val="2"/>
        <scheme val="minor"/>
      </rPr>
      <t xml:space="preserve">If the total impacted and benefited residences and equivalent residences is less than 2, the noise barrier is not considered feasible. </t>
    </r>
  </si>
  <si>
    <t>Combined Benefited  Residences and Equivalent Residences</t>
  </si>
  <si>
    <r>
      <t>Combined  Impacted and Benefited Residences and Equivalent Residences</t>
    </r>
    <r>
      <rPr>
        <b/>
        <vertAlign val="superscript"/>
        <sz val="11"/>
        <color theme="1"/>
        <rFont val="Calibri"/>
        <family val="2"/>
        <scheme val="minor"/>
      </rPr>
      <t>4</t>
    </r>
  </si>
  <si>
    <r>
      <t xml:space="preserve">Minimum BERs (or residences) are required to be </t>
    </r>
    <r>
      <rPr>
        <b/>
        <sz val="11"/>
        <rFont val="Calibri"/>
        <family val="2"/>
        <scheme val="minor"/>
      </rPr>
      <t>cost-effective</t>
    </r>
    <r>
      <rPr>
        <b/>
        <sz val="11"/>
        <color theme="1"/>
        <rFont val="Calibri"/>
        <family val="2"/>
        <scheme val="minor"/>
      </rPr>
      <t>?</t>
    </r>
  </si>
  <si>
    <r>
      <t>Minimum Person-hours per day are required in the benefited area to be c</t>
    </r>
    <r>
      <rPr>
        <b/>
        <sz val="11"/>
        <rFont val="Calibri"/>
        <family val="2"/>
        <scheme val="minor"/>
      </rPr>
      <t>ost-effective?</t>
    </r>
  </si>
  <si>
    <t xml:space="preserve">An isolated SLU must have enough person-hour usage to equate to at least 2 residences to satisfy the FDOT requirement that 2 residences must be provided a benefit for a noise barrier to be found feasible. 
Note: An SLU would need to be utilized by approximately 122 people for 1 hour per day for 365 days in a year to meet the required 44,326 person-hours. </t>
  </si>
  <si>
    <t>Residences + SLUs</t>
  </si>
  <si>
    <t>Total BER</t>
  </si>
  <si>
    <t>Impacted BER</t>
  </si>
  <si>
    <t>Barrier ID Selected</t>
  </si>
  <si>
    <r>
      <t xml:space="preserve">If an SLU's usage is unknown, Columns </t>
    </r>
    <r>
      <rPr>
        <b/>
        <sz val="11"/>
        <rFont val="Calibri"/>
        <family val="2"/>
        <scheme val="minor"/>
      </rPr>
      <t>T</t>
    </r>
    <r>
      <rPr>
        <sz val="11"/>
        <rFont val="Calibri"/>
        <family val="2"/>
        <scheme val="minor"/>
      </rPr>
      <t xml:space="preserve"> and</t>
    </r>
    <r>
      <rPr>
        <b/>
        <sz val="11"/>
        <rFont val="Calibri"/>
        <family val="2"/>
        <scheme val="minor"/>
      </rPr>
      <t xml:space="preserve"> U</t>
    </r>
    <r>
      <rPr>
        <sz val="11"/>
        <rFont val="Calibri"/>
        <family val="2"/>
        <scheme val="minor"/>
      </rPr>
      <t xml:space="preserve"> ("Minimum Benefited Equivalent Residences [BERs] [or residences] are required to be cost-effective?" and "Minimum Person-hours per day are required to be cost-effective?", respectively) can be used to identify the minimum usage required for the noise barrier to be cost-effective. </t>
    </r>
  </si>
  <si>
    <r>
      <t>Th</t>
    </r>
    <r>
      <rPr>
        <sz val="11"/>
        <rFont val="Calibri"/>
        <family val="2"/>
        <scheme val="minor"/>
      </rPr>
      <t xml:space="preserve">is SLU workbook </t>
    </r>
    <r>
      <rPr>
        <sz val="11"/>
        <color theme="1"/>
        <rFont val="Calibri"/>
        <family val="2"/>
        <scheme val="minor"/>
      </rPr>
      <t xml:space="preserve">was created by the Florida Department of Transportation's Office of Environmental Management to facilitate the evaluation of highway traffic noise for Type I Noise projects. This </t>
    </r>
    <r>
      <rPr>
        <sz val="11"/>
        <rFont val="Calibri"/>
        <family val="2"/>
        <scheme val="minor"/>
      </rPr>
      <t xml:space="preserve">workbook is </t>
    </r>
    <r>
      <rPr>
        <sz val="11"/>
        <color theme="1"/>
        <rFont val="Calibri"/>
        <family val="2"/>
        <scheme val="minor"/>
      </rPr>
      <t xml:space="preserve">explained in the document Methodology to Evaluate Highway Traffic Noise at Special Land Uses (SLUs) </t>
    </r>
    <r>
      <rPr>
        <sz val="11"/>
        <rFont val="Calibri"/>
        <family val="2"/>
        <scheme val="minor"/>
      </rPr>
      <t xml:space="preserve">(December 2023; updated December 2024). </t>
    </r>
    <r>
      <rPr>
        <sz val="11"/>
        <color theme="1"/>
        <rFont val="Calibri"/>
        <family val="2"/>
        <scheme val="minor"/>
      </rPr>
      <t xml:space="preserve">
Note that a separate worksheet is required for each Noise Barrier System evaluated, and a single project may have multiple worksheets utilized. </t>
    </r>
  </si>
  <si>
    <t>Version Updated on 7/1/25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</si>
</sst>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_);_(* \(#,##0.0\);_(* &quot;-&quot;??_);_(@_)"/>
    <numFmt numFmtId="167" formatCode="0.000"/>
    <numFmt numFmtId="168" formatCode="0.0"/>
    <numFmt numFmtId="169" formatCode="#,##0.0_);\(#,##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24"/>
      <color theme="1"/>
      <name val="Calibri"/>
      <family val="2"/>
      <scheme val="minor"/>
    </font>
    <font>
      <b/>
      <sz val="14"/>
      <color theme="1"/>
      <name val="Calibri"/>
      <family val="2"/>
      <scheme val="minor"/>
    </font>
    <font>
      <sz val="10"/>
      <color rgb="FF000000"/>
      <name val="Calibri"/>
      <family val="2"/>
      <scheme val="minor"/>
    </font>
    <font>
      <i/>
      <sz val="11"/>
      <color theme="1"/>
      <name val="Calibri"/>
      <family val="2"/>
      <scheme val="minor"/>
    </font>
    <font>
      <b/>
      <sz val="12"/>
      <color theme="1"/>
      <name val="Calibri"/>
      <family val="2"/>
      <scheme val="minor"/>
    </font>
    <font>
      <b/>
      <sz val="16"/>
      <color theme="1"/>
      <name val="Calibri"/>
      <family val="2"/>
      <scheme val="minor"/>
    </font>
    <font>
      <sz val="18"/>
      <color theme="1"/>
      <name val="Calibri"/>
      <family val="2"/>
      <scheme val="minor"/>
    </font>
    <font>
      <sz val="18"/>
      <color rgb="FFFF0000"/>
      <name val="Calibri"/>
      <family val="2"/>
      <scheme val="minor"/>
    </font>
    <font>
      <sz val="12"/>
      <color rgb="FFFF0000"/>
      <name val="Calibri"/>
      <family val="2"/>
      <scheme val="minor"/>
    </font>
    <font>
      <b/>
      <vertAlign val="superscript"/>
      <sz val="11"/>
      <color theme="1"/>
      <name val="Calibri"/>
      <family val="2"/>
      <scheme val="minor"/>
    </font>
    <font>
      <vertAlign val="superscript"/>
      <sz val="11"/>
      <color theme="1"/>
      <name val="Calibri"/>
      <family val="2"/>
      <scheme val="minor"/>
    </font>
    <font>
      <b/>
      <sz val="16"/>
      <color theme="0"/>
      <name val="Calibri"/>
      <family val="2"/>
      <scheme val="minor"/>
    </font>
    <font>
      <b/>
      <sz val="16"/>
      <color rgb="FFFF0000"/>
      <name val="Calibri"/>
      <family val="2"/>
      <scheme val="minor"/>
    </font>
    <font>
      <b/>
      <sz val="10"/>
      <color theme="1"/>
      <name val="Calibri"/>
      <family val="2"/>
      <scheme val="minor"/>
    </font>
    <font>
      <sz val="11"/>
      <name val="Calibri"/>
      <family val="2"/>
      <scheme val="minor"/>
    </font>
    <font>
      <b/>
      <sz val="11"/>
      <name val="Calibri"/>
      <family val="2"/>
      <scheme val="minor"/>
    </font>
    <font>
      <b/>
      <vertAlign val="superscript"/>
      <sz val="11"/>
      <name val="Calibri"/>
      <family val="2"/>
      <scheme val="minor"/>
    </font>
    <font>
      <b/>
      <vertAlign val="superscript"/>
      <sz val="16"/>
      <color theme="0"/>
      <name val="Calibri"/>
      <family val="2"/>
      <scheme val="minor"/>
    </font>
    <font>
      <vertAlign val="superscript"/>
      <sz val="1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7030A0"/>
        <bgColor indexed="64"/>
      </patternFill>
    </fill>
    <fill>
      <patternFill patternType="solid">
        <fgColor theme="0" tint="-0.249977111117893"/>
        <bgColor indexed="64"/>
      </patternFill>
    </fill>
  </fills>
  <borders count="57">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49">
    <xf numFmtId="0" fontId="0" fillId="0" borderId="0" xfId="0"/>
    <xf numFmtId="164" fontId="0" fillId="2" borderId="11" xfId="1" applyNumberFormat="1" applyFont="1" applyFill="1" applyBorder="1" applyAlignment="1" applyProtection="1">
      <alignment vertical="center"/>
      <protection locked="0"/>
    </xf>
    <xf numFmtId="0" fontId="2" fillId="3" borderId="35" xfId="0" applyFont="1" applyFill="1" applyBorder="1"/>
    <xf numFmtId="0" fontId="2" fillId="3" borderId="35" xfId="0" applyFont="1" applyFill="1" applyBorder="1" applyAlignment="1">
      <alignment vertical="center"/>
    </xf>
    <xf numFmtId="0" fontId="2" fillId="3" borderId="36" xfId="0" applyFont="1" applyFill="1" applyBorder="1"/>
    <xf numFmtId="0" fontId="2" fillId="0" borderId="0" xfId="0" applyFont="1" applyAlignment="1">
      <alignment horizontal="center"/>
    </xf>
    <xf numFmtId="0" fontId="2" fillId="7" borderId="37"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2" fillId="7" borderId="3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5" borderId="10" xfId="0" applyFont="1" applyFill="1" applyBorder="1" applyAlignment="1">
      <alignment horizontal="center" vertical="center" wrapText="1"/>
    </xf>
    <xf numFmtId="164" fontId="0" fillId="2" borderId="21" xfId="1" applyNumberFormat="1" applyFont="1" applyFill="1" applyBorder="1" applyProtection="1">
      <protection locked="0"/>
    </xf>
    <xf numFmtId="164" fontId="0" fillId="2" borderId="20" xfId="1" applyNumberFormat="1" applyFont="1" applyFill="1" applyBorder="1" applyProtection="1">
      <protection locked="0"/>
    </xf>
    <xf numFmtId="164" fontId="0" fillId="2" borderId="22" xfId="1" applyNumberFormat="1" applyFont="1" applyFill="1" applyBorder="1" applyProtection="1">
      <protection locked="0"/>
    </xf>
    <xf numFmtId="0" fontId="2" fillId="3" borderId="8" xfId="0" applyFont="1" applyFill="1" applyBorder="1" applyAlignment="1">
      <alignment horizontal="center" vertical="center"/>
    </xf>
    <xf numFmtId="0" fontId="2" fillId="3" borderId="10" xfId="0" applyFont="1" applyFill="1" applyBorder="1" applyAlignment="1">
      <alignment horizontal="center" vertical="center"/>
    </xf>
    <xf numFmtId="43" fontId="1" fillId="3" borderId="11" xfId="1" applyFont="1" applyFill="1" applyBorder="1" applyAlignment="1" applyProtection="1">
      <alignment vertical="center"/>
    </xf>
    <xf numFmtId="0" fontId="0" fillId="3" borderId="11" xfId="0" applyFill="1" applyBorder="1" applyAlignment="1">
      <alignment horizontal="center" vertical="center"/>
    </xf>
    <xf numFmtId="164" fontId="0" fillId="3" borderId="11" xfId="1" applyNumberFormat="1" applyFont="1" applyFill="1" applyBorder="1" applyAlignment="1" applyProtection="1">
      <alignment vertical="center"/>
    </xf>
    <xf numFmtId="0" fontId="0" fillId="0" borderId="11" xfId="0" applyBorder="1" applyAlignment="1">
      <alignment horizontal="center" vertical="center"/>
    </xf>
    <xf numFmtId="164" fontId="0" fillId="3" borderId="10" xfId="1" applyNumberFormat="1" applyFont="1" applyFill="1" applyBorder="1" applyAlignment="1" applyProtection="1">
      <alignment vertical="center"/>
    </xf>
    <xf numFmtId="0" fontId="0" fillId="0" borderId="11" xfId="0" applyBorder="1" applyAlignment="1">
      <alignment horizontal="center"/>
    </xf>
    <xf numFmtId="0" fontId="8" fillId="5" borderId="30"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0" fillId="3" borderId="21" xfId="0" applyFill="1" applyBorder="1"/>
    <xf numFmtId="164" fontId="0" fillId="3" borderId="21" xfId="1" applyNumberFormat="1" applyFont="1" applyFill="1" applyBorder="1" applyProtection="1"/>
    <xf numFmtId="0" fontId="0" fillId="3" borderId="20" xfId="0" applyFill="1" applyBorder="1"/>
    <xf numFmtId="164" fontId="0" fillId="3" borderId="20" xfId="1" applyNumberFormat="1" applyFont="1" applyFill="1" applyBorder="1" applyProtection="1"/>
    <xf numFmtId="0" fontId="0" fillId="3" borderId="25" xfId="0" applyFill="1" applyBorder="1"/>
    <xf numFmtId="164" fontId="0" fillId="3" borderId="25" xfId="1" applyNumberFormat="1" applyFont="1" applyFill="1" applyBorder="1" applyProtection="1"/>
    <xf numFmtId="0" fontId="0" fillId="3" borderId="22" xfId="0" applyFill="1" applyBorder="1"/>
    <xf numFmtId="164" fontId="0" fillId="3" borderId="22" xfId="1" applyNumberFormat="1" applyFont="1" applyFill="1" applyBorder="1" applyProtection="1"/>
    <xf numFmtId="0" fontId="2" fillId="0" borderId="0" xfId="0" applyFont="1"/>
    <xf numFmtId="166" fontId="0" fillId="0" borderId="0" xfId="1" applyNumberFormat="1" applyFont="1" applyFill="1" applyBorder="1" applyAlignment="1" applyProtection="1">
      <alignment horizontal="right" vertical="center"/>
    </xf>
    <xf numFmtId="166" fontId="0" fillId="0" borderId="0" xfId="1" applyNumberFormat="1" applyFont="1" applyFill="1" applyBorder="1" applyAlignment="1" applyProtection="1">
      <alignment vertical="center"/>
    </xf>
    <xf numFmtId="43" fontId="0" fillId="0" borderId="0" xfId="1" applyFont="1" applyFill="1" applyBorder="1" applyAlignment="1" applyProtection="1">
      <alignment vertical="center"/>
    </xf>
    <xf numFmtId="0" fontId="0" fillId="0" borderId="0" xfId="0" applyAlignment="1">
      <alignment horizontal="left" vertical="center"/>
    </xf>
    <xf numFmtId="1" fontId="0" fillId="0" borderId="0" xfId="0" applyNumberFormat="1" applyAlignment="1">
      <alignment horizontal="right" vertical="center"/>
    </xf>
    <xf numFmtId="0" fontId="0" fillId="3" borderId="28" xfId="0" applyFill="1" applyBorder="1"/>
    <xf numFmtId="164" fontId="0" fillId="3" borderId="28" xfId="1" applyNumberFormat="1" applyFont="1" applyFill="1" applyBorder="1" applyProtection="1"/>
    <xf numFmtId="0" fontId="6" fillId="0" borderId="0" xfId="0" applyFont="1" applyAlignment="1">
      <alignment vertical="center"/>
    </xf>
    <xf numFmtId="0" fontId="0" fillId="0" borderId="4" xfId="0" applyBorder="1"/>
    <xf numFmtId="0" fontId="0" fillId="2" borderId="12" xfId="0" applyFill="1" applyBorder="1" applyAlignment="1" applyProtection="1">
      <alignment horizontal="right"/>
      <protection locked="0"/>
    </xf>
    <xf numFmtId="0" fontId="2" fillId="3" borderId="39" xfId="0" applyFont="1" applyFill="1" applyBorder="1"/>
    <xf numFmtId="43" fontId="9" fillId="6" borderId="12" xfId="1" applyFont="1" applyFill="1" applyBorder="1" applyAlignment="1" applyProtection="1">
      <alignment vertical="center"/>
    </xf>
    <xf numFmtId="0" fontId="9" fillId="0" borderId="0" xfId="0" applyFont="1"/>
    <xf numFmtId="0" fontId="0" fillId="0" borderId="0" xfId="0" applyAlignment="1">
      <alignment vertical="center"/>
    </xf>
    <xf numFmtId="0" fontId="2" fillId="0" borderId="0" xfId="0" applyFont="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vertical="center"/>
    </xf>
    <xf numFmtId="0" fontId="2" fillId="7" borderId="40" xfId="0" applyFont="1" applyFill="1" applyBorder="1" applyAlignment="1">
      <alignment horizontal="center" vertical="center" wrapText="1"/>
    </xf>
    <xf numFmtId="0" fontId="0" fillId="0" borderId="0" xfId="0" applyAlignment="1" applyProtection="1">
      <alignment horizontal="center"/>
      <protection locked="0"/>
    </xf>
    <xf numFmtId="0" fontId="2"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left" wrapText="1"/>
    </xf>
    <xf numFmtId="0" fontId="0" fillId="0" borderId="3" xfId="0" applyBorder="1" applyAlignment="1">
      <alignment horizontal="center" vertical="center"/>
    </xf>
    <xf numFmtId="0" fontId="0" fillId="0" borderId="10" xfId="0" applyBorder="1" applyAlignment="1">
      <alignment horizontal="center" vertical="center"/>
    </xf>
    <xf numFmtId="0" fontId="0" fillId="2" borderId="21" xfId="0" applyFill="1" applyBorder="1"/>
    <xf numFmtId="0" fontId="0" fillId="2" borderId="20" xfId="0" applyFill="1" applyBorder="1"/>
    <xf numFmtId="0" fontId="0" fillId="2" borderId="22" xfId="0" applyFill="1" applyBorder="1"/>
    <xf numFmtId="0" fontId="2" fillId="7" borderId="46" xfId="0" applyFont="1" applyFill="1" applyBorder="1" applyAlignment="1">
      <alignment horizontal="center" vertical="center" wrapText="1"/>
    </xf>
    <xf numFmtId="167" fontId="0" fillId="3" borderId="10" xfId="0" applyNumberFormat="1" applyFill="1" applyBorder="1" applyAlignment="1">
      <alignment horizontal="right"/>
    </xf>
    <xf numFmtId="43" fontId="0" fillId="0" borderId="0" xfId="0" applyNumberFormat="1"/>
    <xf numFmtId="0" fontId="0" fillId="0" borderId="0" xfId="0" applyAlignment="1">
      <alignment horizontal="center"/>
    </xf>
    <xf numFmtId="164" fontId="0" fillId="9" borderId="10" xfId="1" applyNumberFormat="1" applyFont="1" applyFill="1" applyBorder="1" applyAlignment="1"/>
    <xf numFmtId="164" fontId="0" fillId="9" borderId="40" xfId="1" applyNumberFormat="1" applyFont="1" applyFill="1" applyBorder="1" applyAlignment="1" applyProtection="1">
      <alignment vertical="center"/>
    </xf>
    <xf numFmtId="43" fontId="2" fillId="4" borderId="12" xfId="1" applyFont="1" applyFill="1" applyBorder="1" applyAlignment="1">
      <alignment horizontal="center" vertical="center"/>
    </xf>
    <xf numFmtId="0" fontId="0" fillId="2" borderId="55" xfId="0" applyFill="1" applyBorder="1" applyProtection="1">
      <protection locked="0"/>
    </xf>
    <xf numFmtId="0" fontId="0" fillId="2" borderId="54" xfId="0" applyFill="1" applyBorder="1" applyProtection="1">
      <protection locked="0"/>
    </xf>
    <xf numFmtId="0" fontId="17" fillId="0" borderId="0" xfId="0" applyFont="1"/>
    <xf numFmtId="164" fontId="0" fillId="9" borderId="53" xfId="1" applyNumberFormat="1" applyFont="1" applyFill="1" applyBorder="1" applyAlignment="1"/>
    <xf numFmtId="0" fontId="2" fillId="7" borderId="26" xfId="0" applyFont="1" applyFill="1" applyBorder="1" applyAlignment="1">
      <alignment horizontal="center" vertical="center" wrapText="1"/>
    </xf>
    <xf numFmtId="0" fontId="2" fillId="7" borderId="56" xfId="0" applyFont="1" applyFill="1" applyBorder="1" applyAlignment="1">
      <alignment horizontal="center" vertical="center" wrapText="1"/>
    </xf>
    <xf numFmtId="6" fontId="0" fillId="2" borderId="32" xfId="0" applyNumberFormat="1" applyFill="1" applyBorder="1" applyAlignment="1">
      <alignment horizontal="center"/>
    </xf>
    <xf numFmtId="0" fontId="19" fillId="7" borderId="11" xfId="0" applyFont="1" applyFill="1" applyBorder="1" applyAlignment="1">
      <alignment horizontal="center" vertical="center" wrapText="1"/>
    </xf>
    <xf numFmtId="43" fontId="18" fillId="3" borderId="11" xfId="1" applyFont="1" applyFill="1" applyBorder="1" applyAlignment="1" applyProtection="1">
      <alignment vertical="center"/>
    </xf>
    <xf numFmtId="0" fontId="18" fillId="9" borderId="55" xfId="0" applyFont="1" applyFill="1" applyBorder="1"/>
    <xf numFmtId="0" fontId="19" fillId="7" borderId="56" xfId="0" applyFont="1" applyFill="1" applyBorder="1" applyAlignment="1">
      <alignment horizontal="center" vertical="center" wrapText="1"/>
    </xf>
    <xf numFmtId="6" fontId="18" fillId="2" borderId="32" xfId="0" applyNumberFormat="1" applyFont="1" applyFill="1" applyBorder="1" applyAlignment="1">
      <alignment horizontal="center"/>
    </xf>
    <xf numFmtId="0" fontId="0" fillId="0" borderId="40" xfId="0" applyBorder="1" applyAlignment="1">
      <alignment horizontal="center"/>
    </xf>
    <xf numFmtId="2" fontId="0" fillId="0" borderId="0" xfId="0" applyNumberFormat="1"/>
    <xf numFmtId="0" fontId="2" fillId="0" borderId="13" xfId="0" applyFont="1" applyBorder="1" applyAlignment="1">
      <alignment vertical="center" wrapText="1"/>
    </xf>
    <xf numFmtId="0" fontId="0" fillId="0" borderId="12" xfId="0" applyBorder="1" applyAlignment="1">
      <alignment horizontal="center" vertical="center"/>
    </xf>
    <xf numFmtId="0" fontId="18" fillId="0" borderId="0" xfId="0" applyFont="1"/>
    <xf numFmtId="164" fontId="0" fillId="3" borderId="12" xfId="1" applyNumberFormat="1" applyFont="1" applyFill="1" applyBorder="1" applyAlignment="1" applyProtection="1">
      <alignmen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34"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1" xfId="0" applyBorder="1" applyAlignment="1">
      <alignment horizontal="left" vertical="center" wrapText="1"/>
    </xf>
    <xf numFmtId="0" fontId="0" fillId="0" borderId="14" xfId="0" applyBorder="1" applyAlignment="1">
      <alignment horizontal="left" vertical="center" wrapText="1"/>
    </xf>
    <xf numFmtId="0" fontId="0" fillId="0" borderId="20" xfId="0" applyBorder="1" applyAlignment="1">
      <alignment horizontal="left" vertical="center" wrapText="1"/>
    </xf>
    <xf numFmtId="0" fontId="0" fillId="0" borderId="16" xfId="0" applyBorder="1" applyAlignment="1">
      <alignment horizontal="left" vertical="center" wrapText="1"/>
    </xf>
    <xf numFmtId="0" fontId="18" fillId="0" borderId="20" xfId="0" applyFont="1" applyBorder="1" applyAlignment="1">
      <alignment horizontal="left" vertical="center" wrapText="1"/>
    </xf>
    <xf numFmtId="0" fontId="18" fillId="0" borderId="16" xfId="0" applyFont="1" applyBorder="1" applyAlignment="1">
      <alignment horizontal="left" vertical="center" wrapText="1"/>
    </xf>
    <xf numFmtId="0" fontId="0" fillId="0" borderId="22"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wrapText="1"/>
    </xf>
    <xf numFmtId="0" fontId="18" fillId="0" borderId="3" xfId="0" applyFont="1" applyBorder="1" applyAlignment="1">
      <alignment horizontal="left" vertical="top" wrapText="1"/>
    </xf>
    <xf numFmtId="0" fontId="18" fillId="0" borderId="0" xfId="0" applyFont="1" applyAlignment="1">
      <alignment horizontal="left" vertical="top" wrapText="1"/>
    </xf>
    <xf numFmtId="0" fontId="2" fillId="9" borderId="19" xfId="0" applyFont="1" applyFill="1" applyBorder="1" applyAlignment="1">
      <alignment horizontal="left"/>
    </xf>
    <xf numFmtId="0" fontId="2" fillId="9" borderId="1" xfId="0" applyFont="1" applyFill="1" applyBorder="1" applyAlignment="1">
      <alignment horizontal="left"/>
    </xf>
    <xf numFmtId="0" fontId="2" fillId="9" borderId="2" xfId="0" applyFont="1" applyFill="1" applyBorder="1" applyAlignment="1">
      <alignment horizontal="left"/>
    </xf>
    <xf numFmtId="0" fontId="2" fillId="9" borderId="19" xfId="0" applyFont="1" applyFill="1" applyBorder="1" applyAlignment="1">
      <alignment horizontal="center"/>
    </xf>
    <xf numFmtId="0" fontId="2" fillId="9" borderId="1" xfId="0" applyFont="1" applyFill="1" applyBorder="1" applyAlignment="1">
      <alignment horizontal="center"/>
    </xf>
    <xf numFmtId="0" fontId="2" fillId="9" borderId="2" xfId="0" applyFont="1" applyFill="1" applyBorder="1" applyAlignment="1">
      <alignment horizontal="center"/>
    </xf>
    <xf numFmtId="0" fontId="18" fillId="0" borderId="8"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0" fillId="0" borderId="3" xfId="0" applyBorder="1" applyAlignment="1">
      <alignment horizontal="left"/>
    </xf>
    <xf numFmtId="0" fontId="0" fillId="0" borderId="0" xfId="0"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3" xfId="0" applyBorder="1" applyAlignment="1">
      <alignment horizontal="left" wrapText="1"/>
    </xf>
    <xf numFmtId="0" fontId="0" fillId="0" borderId="4" xfId="0" applyBorder="1" applyAlignment="1">
      <alignment horizontal="left" wrapText="1"/>
    </xf>
    <xf numFmtId="0" fontId="2" fillId="9" borderId="19" xfId="0" applyFont="1" applyFill="1" applyBorder="1" applyAlignment="1">
      <alignment horizontal="left" wrapText="1"/>
    </xf>
    <xf numFmtId="0" fontId="2" fillId="9" borderId="1" xfId="0" applyFont="1" applyFill="1" applyBorder="1" applyAlignment="1">
      <alignment horizontal="left" wrapText="1"/>
    </xf>
    <xf numFmtId="0" fontId="2" fillId="9" borderId="2" xfId="0" applyFont="1" applyFill="1" applyBorder="1" applyAlignment="1">
      <alignment horizontal="left" wrapText="1"/>
    </xf>
    <xf numFmtId="0" fontId="0" fillId="0" borderId="1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42" fontId="0" fillId="3" borderId="21" xfId="2" applyNumberFormat="1" applyFont="1" applyFill="1" applyBorder="1" applyAlignment="1" applyProtection="1">
      <alignment horizontal="right" vertical="center"/>
    </xf>
    <xf numFmtId="42" fontId="0" fillId="3" borderId="20" xfId="2" applyNumberFormat="1" applyFont="1" applyFill="1" applyBorder="1" applyAlignment="1" applyProtection="1">
      <alignment horizontal="right" vertical="center"/>
    </xf>
    <xf numFmtId="42" fontId="0" fillId="3" borderId="22" xfId="2" applyNumberFormat="1" applyFont="1" applyFill="1" applyBorder="1" applyAlignment="1" applyProtection="1">
      <alignment horizontal="right" vertical="center"/>
    </xf>
    <xf numFmtId="37" fontId="0" fillId="2" borderId="41" xfId="1" applyNumberFormat="1" applyFont="1" applyFill="1" applyBorder="1" applyAlignment="1" applyProtection="1">
      <alignment horizontal="center" vertical="center"/>
      <protection locked="0"/>
    </xf>
    <xf numFmtId="37" fontId="0" fillId="2" borderId="42" xfId="1" applyNumberFormat="1" applyFont="1" applyFill="1" applyBorder="1" applyAlignment="1" applyProtection="1">
      <alignment horizontal="center" vertical="center"/>
      <protection locked="0"/>
    </xf>
    <xf numFmtId="37" fontId="0" fillId="2" borderId="43" xfId="1" applyNumberFormat="1" applyFont="1" applyFill="1" applyBorder="1" applyAlignment="1" applyProtection="1">
      <alignment horizontal="center" vertical="center"/>
      <protection locked="0"/>
    </xf>
    <xf numFmtId="169" fontId="0" fillId="3" borderId="48" xfId="1" applyNumberFormat="1" applyFont="1" applyFill="1" applyBorder="1" applyAlignment="1" applyProtection="1">
      <alignment horizontal="center" vertical="center"/>
    </xf>
    <xf numFmtId="169" fontId="0" fillId="3" borderId="50" xfId="1" applyNumberFormat="1" applyFont="1" applyFill="1" applyBorder="1" applyAlignment="1" applyProtection="1">
      <alignment horizontal="center" vertical="center"/>
    </xf>
    <xf numFmtId="169" fontId="0" fillId="3" borderId="52" xfId="1" applyNumberFormat="1" applyFont="1" applyFill="1" applyBorder="1" applyAlignment="1" applyProtection="1">
      <alignment horizontal="center" vertical="center"/>
    </xf>
    <xf numFmtId="169" fontId="0" fillId="3" borderId="37" xfId="1" applyNumberFormat="1" applyFont="1" applyFill="1" applyBorder="1" applyAlignment="1" applyProtection="1">
      <alignment horizontal="center" vertical="center"/>
    </xf>
    <xf numFmtId="169" fontId="0" fillId="3" borderId="49" xfId="1" applyNumberFormat="1" applyFont="1" applyFill="1" applyBorder="1" applyAlignment="1" applyProtection="1">
      <alignment horizontal="center" vertical="center"/>
    </xf>
    <xf numFmtId="169" fontId="0" fillId="3" borderId="51" xfId="1" applyNumberFormat="1" applyFont="1" applyFill="1" applyBorder="1" applyAlignment="1" applyProtection="1">
      <alignment horizontal="center" vertical="center"/>
    </xf>
    <xf numFmtId="169" fontId="0" fillId="3" borderId="21" xfId="1" applyNumberFormat="1" applyFont="1" applyFill="1" applyBorder="1" applyAlignment="1" applyProtection="1">
      <alignment horizontal="center" vertical="center"/>
    </xf>
    <xf numFmtId="169" fontId="0" fillId="3" borderId="20" xfId="1" applyNumberFormat="1" applyFont="1" applyFill="1" applyBorder="1" applyAlignment="1" applyProtection="1">
      <alignment horizontal="center" vertical="center"/>
    </xf>
    <xf numFmtId="169" fontId="0" fillId="3" borderId="22" xfId="1" applyNumberFormat="1" applyFont="1" applyFill="1" applyBorder="1" applyAlignment="1" applyProtection="1">
      <alignment horizontal="center" vertical="center"/>
    </xf>
    <xf numFmtId="169" fontId="0" fillId="3" borderId="47" xfId="1" applyNumberFormat="1" applyFont="1" applyFill="1" applyBorder="1" applyAlignment="1" applyProtection="1">
      <alignment horizontal="center" vertical="center"/>
    </xf>
    <xf numFmtId="169" fontId="0" fillId="3" borderId="44" xfId="1" applyNumberFormat="1" applyFont="1" applyFill="1" applyBorder="1" applyAlignment="1" applyProtection="1">
      <alignment horizontal="center" vertical="center"/>
    </xf>
    <xf numFmtId="169" fontId="0" fillId="3" borderId="45" xfId="1" applyNumberFormat="1" applyFont="1" applyFill="1" applyBorder="1" applyAlignment="1" applyProtection="1">
      <alignment horizontal="center" vertical="center"/>
    </xf>
    <xf numFmtId="0" fontId="0" fillId="0" borderId="8" xfId="0" applyBorder="1" applyAlignment="1">
      <alignment horizontal="left" wrapText="1"/>
    </xf>
    <xf numFmtId="0" fontId="0" fillId="0" borderId="34" xfId="0" applyBorder="1" applyAlignment="1">
      <alignment horizontal="left" wrapText="1"/>
    </xf>
    <xf numFmtId="0" fontId="0" fillId="0" borderId="5" xfId="0" applyBorder="1" applyAlignment="1">
      <alignment horizontal="left" wrapText="1"/>
    </xf>
    <xf numFmtId="0" fontId="0" fillId="0" borderId="7" xfId="0" applyBorder="1" applyAlignment="1">
      <alignment horizontal="left" wrapText="1"/>
    </xf>
    <xf numFmtId="169" fontId="0" fillId="2" borderId="21" xfId="1" applyNumberFormat="1" applyFont="1" applyFill="1" applyBorder="1" applyAlignment="1" applyProtection="1">
      <alignment horizontal="center" vertical="center"/>
      <protection locked="0"/>
    </xf>
    <xf numFmtId="169" fontId="0" fillId="2" borderId="20" xfId="1" applyNumberFormat="1" applyFont="1" applyFill="1" applyBorder="1" applyAlignment="1" applyProtection="1">
      <alignment horizontal="center" vertical="center"/>
      <protection locked="0"/>
    </xf>
    <xf numFmtId="169" fontId="0" fillId="2" borderId="22" xfId="1" applyNumberFormat="1" applyFont="1" applyFill="1" applyBorder="1" applyAlignment="1" applyProtection="1">
      <alignment horizontal="center" vertical="center"/>
      <protection locked="0"/>
    </xf>
    <xf numFmtId="165" fontId="0" fillId="3" borderId="20" xfId="2" applyNumberFormat="1" applyFont="1" applyFill="1" applyBorder="1" applyAlignment="1" applyProtection="1">
      <alignment horizontal="right" vertical="center"/>
    </xf>
    <xf numFmtId="165" fontId="0" fillId="3" borderId="22" xfId="2" applyNumberFormat="1" applyFont="1" applyFill="1" applyBorder="1" applyAlignment="1" applyProtection="1">
      <alignment horizontal="right"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168" fontId="0" fillId="3" borderId="13" xfId="0" applyNumberFormat="1" applyFill="1" applyBorder="1" applyAlignment="1">
      <alignment horizontal="center" vertical="center"/>
    </xf>
    <xf numFmtId="168" fontId="0" fillId="3" borderId="15" xfId="0" applyNumberFormat="1" applyFill="1" applyBorder="1" applyAlignment="1">
      <alignment horizontal="center" vertical="center"/>
    </xf>
    <xf numFmtId="168" fontId="0" fillId="3" borderId="17" xfId="0" applyNumberFormat="1" applyFill="1" applyBorder="1" applyAlignment="1">
      <alignment horizontal="center" vertical="center"/>
    </xf>
    <xf numFmtId="166" fontId="0" fillId="3" borderId="14" xfId="1" applyNumberFormat="1" applyFont="1" applyFill="1" applyBorder="1" applyAlignment="1" applyProtection="1">
      <alignment horizontal="center" vertical="center"/>
    </xf>
    <xf numFmtId="166" fontId="0" fillId="3" borderId="16" xfId="1" applyNumberFormat="1" applyFont="1" applyFill="1" applyBorder="1" applyAlignment="1" applyProtection="1">
      <alignment horizontal="center" vertical="center"/>
    </xf>
    <xf numFmtId="166" fontId="0" fillId="3" borderId="18" xfId="1" applyNumberFormat="1" applyFont="1" applyFill="1" applyBorder="1" applyAlignment="1" applyProtection="1">
      <alignment horizontal="center" vertical="center"/>
    </xf>
    <xf numFmtId="0" fontId="11" fillId="3" borderId="19" xfId="0" applyFont="1" applyFill="1" applyBorder="1" applyAlignment="1">
      <alignment horizontal="left" wrapText="1"/>
    </xf>
    <xf numFmtId="0" fontId="11" fillId="3" borderId="1" xfId="0" applyFont="1" applyFill="1" applyBorder="1" applyAlignment="1">
      <alignment horizontal="left" wrapText="1"/>
    </xf>
    <xf numFmtId="0" fontId="11" fillId="3" borderId="2" xfId="0" applyFont="1" applyFill="1" applyBorder="1" applyAlignment="1">
      <alignment horizontal="left" wrapText="1"/>
    </xf>
    <xf numFmtId="0" fontId="0" fillId="2" borderId="13"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2" fillId="0" borderId="9" xfId="0" applyFont="1" applyBorder="1" applyAlignment="1">
      <alignment horizontal="center"/>
    </xf>
    <xf numFmtId="0" fontId="9" fillId="0" borderId="0" xfId="0" applyFont="1" applyAlignment="1">
      <alignment horizontal="center"/>
    </xf>
    <xf numFmtId="0" fontId="15" fillId="8" borderId="19" xfId="0" applyFont="1" applyFill="1" applyBorder="1" applyAlignment="1">
      <alignment horizontal="center"/>
    </xf>
    <xf numFmtId="0" fontId="15" fillId="8" borderId="2" xfId="0" applyFont="1" applyFill="1" applyBorder="1" applyAlignment="1">
      <alignment horizontal="center"/>
    </xf>
    <xf numFmtId="0" fontId="2" fillId="0" borderId="30" xfId="0" applyFont="1" applyBorder="1" applyAlignment="1">
      <alignment horizontal="right"/>
    </xf>
    <xf numFmtId="0" fontId="2" fillId="0" borderId="31" xfId="0" applyFont="1" applyBorder="1" applyAlignment="1">
      <alignment horizontal="right"/>
    </xf>
    <xf numFmtId="0" fontId="2" fillId="7" borderId="19" xfId="0" applyFont="1" applyFill="1" applyBorder="1" applyAlignment="1">
      <alignment horizontal="center"/>
    </xf>
    <xf numFmtId="0" fontId="2" fillId="7" borderId="2" xfId="0" applyFont="1" applyFill="1" applyBorder="1" applyAlignment="1">
      <alignment horizontal="center"/>
    </xf>
    <xf numFmtId="0" fontId="0" fillId="3" borderId="24"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37" fontId="0" fillId="2" borderId="28" xfId="1" applyNumberFormat="1" applyFont="1" applyFill="1" applyBorder="1" applyAlignment="1" applyProtection="1">
      <alignment horizontal="center" vertical="center"/>
      <protection locked="0"/>
    </xf>
    <xf numFmtId="37" fontId="0" fillId="2" borderId="20" xfId="1" applyNumberFormat="1" applyFont="1" applyFill="1" applyBorder="1" applyAlignment="1" applyProtection="1">
      <alignment horizontal="center" vertical="center"/>
      <protection locked="0"/>
    </xf>
    <xf numFmtId="37" fontId="0" fillId="2" borderId="22" xfId="1" applyNumberFormat="1" applyFont="1"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37" fontId="0" fillId="2" borderId="21" xfId="1" applyNumberFormat="1" applyFont="1" applyFill="1" applyBorder="1" applyAlignment="1" applyProtection="1">
      <alignment horizontal="center" vertical="center"/>
      <protection locked="0"/>
    </xf>
    <xf numFmtId="0" fontId="5" fillId="3" borderId="1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0" fillId="0" borderId="6" xfId="0" applyBorder="1" applyAlignment="1">
      <alignment horizontal="left" wrapText="1"/>
    </xf>
    <xf numFmtId="0" fontId="4" fillId="4" borderId="19"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0" fillId="3" borderId="23" xfId="0" applyFill="1" applyBorder="1" applyAlignment="1" applyProtection="1">
      <alignment horizontal="center" vertical="center"/>
      <protection locked="0"/>
    </xf>
    <xf numFmtId="37" fontId="0" fillId="2" borderId="25" xfId="1" applyNumberFormat="1" applyFon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2" fillId="6" borderId="19" xfId="0" applyFont="1" applyFill="1" applyBorder="1" applyAlignment="1">
      <alignment horizontal="left" vertical="center" wrapText="1"/>
    </xf>
    <xf numFmtId="0" fontId="2" fillId="6" borderId="1" xfId="0" applyFont="1" applyFill="1" applyBorder="1" applyAlignment="1">
      <alignment horizontal="left" vertical="center" wrapText="1"/>
    </xf>
    <xf numFmtId="0" fontId="0" fillId="0" borderId="10" xfId="0" applyBorder="1" applyAlignment="1">
      <alignment horizontal="center" vertical="center"/>
    </xf>
    <xf numFmtId="0" fontId="0" fillId="0" borderId="9" xfId="0"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3" borderId="1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18" fillId="3" borderId="8" xfId="0" applyFont="1" applyFill="1" applyBorder="1" applyAlignment="1">
      <alignment horizontal="left" vertical="center" wrapText="1"/>
    </xf>
    <xf numFmtId="0" fontId="18" fillId="3" borderId="9" xfId="0" applyFont="1" applyFill="1" applyBorder="1" applyAlignment="1">
      <alignment horizontal="left" vertical="center" wrapText="1"/>
    </xf>
    <xf numFmtId="0" fontId="0" fillId="3" borderId="3" xfId="0" applyFill="1" applyBorder="1" applyAlignment="1">
      <alignment horizontal="left" wrapText="1"/>
    </xf>
    <xf numFmtId="0" fontId="0" fillId="3" borderId="0" xfId="0" applyFill="1" applyAlignment="1">
      <alignment horizontal="left" wrapText="1"/>
    </xf>
    <xf numFmtId="0" fontId="2" fillId="3" borderId="5" xfId="0" applyFont="1" applyFill="1" applyBorder="1" applyAlignment="1">
      <alignment horizontal="left" wrapText="1"/>
    </xf>
    <xf numFmtId="0" fontId="2" fillId="3" borderId="6" xfId="0" applyFont="1" applyFill="1" applyBorder="1" applyAlignment="1">
      <alignment horizontal="left" wrapText="1"/>
    </xf>
    <xf numFmtId="0" fontId="3" fillId="3" borderId="19" xfId="0" applyFont="1" applyFill="1" applyBorder="1" applyAlignment="1">
      <alignment horizontal="left" vertical="center"/>
    </xf>
    <xf numFmtId="0" fontId="3" fillId="3" borderId="2" xfId="0" applyFont="1" applyFill="1" applyBorder="1" applyAlignment="1">
      <alignment horizontal="left" vertical="center"/>
    </xf>
    <xf numFmtId="0" fontId="10" fillId="2" borderId="19" xfId="0" applyFont="1" applyFill="1" applyBorder="1" applyAlignment="1" applyProtection="1">
      <alignment horizontal="left"/>
      <protection locked="0"/>
    </xf>
    <xf numFmtId="0" fontId="10" fillId="2" borderId="1" xfId="0" applyFont="1" applyFill="1" applyBorder="1" applyAlignment="1" applyProtection="1">
      <alignment horizontal="left"/>
      <protection locked="0"/>
    </xf>
    <xf numFmtId="0" fontId="10" fillId="2" borderId="2" xfId="0" applyFont="1" applyFill="1" applyBorder="1" applyAlignment="1" applyProtection="1">
      <alignment horizontal="left"/>
      <protection locked="0"/>
    </xf>
    <xf numFmtId="0" fontId="3" fillId="3" borderId="19" xfId="0" applyFont="1" applyFill="1" applyBorder="1" applyAlignment="1">
      <alignment horizontal="left"/>
    </xf>
    <xf numFmtId="0" fontId="3" fillId="3" borderId="1" xfId="0" applyFont="1" applyFill="1" applyBorder="1" applyAlignment="1">
      <alignment horizontal="left"/>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0" fillId="3" borderId="3" xfId="0" applyFill="1" applyBorder="1" applyAlignment="1">
      <alignment horizontal="center" vertical="center"/>
    </xf>
    <xf numFmtId="0" fontId="0" fillId="3" borderId="3" xfId="0" applyFill="1" applyBorder="1" applyAlignment="1">
      <alignment horizontal="left" vertical="center" wrapText="1"/>
    </xf>
    <xf numFmtId="0" fontId="0" fillId="3" borderId="0" xfId="0" applyFill="1" applyAlignment="1">
      <alignment horizontal="left" vertical="center" wrapText="1"/>
    </xf>
    <xf numFmtId="0" fontId="2" fillId="3" borderId="3" xfId="0" applyFont="1" applyFill="1" applyBorder="1" applyAlignment="1">
      <alignment horizontal="left" wrapText="1"/>
    </xf>
    <xf numFmtId="0" fontId="2" fillId="3" borderId="0" xfId="0" applyFont="1" applyFill="1" applyAlignment="1">
      <alignment horizontal="left" wrapText="1"/>
    </xf>
    <xf numFmtId="0" fontId="2" fillId="0" borderId="3" xfId="0" applyFont="1" applyBorder="1" applyAlignment="1">
      <alignment horizontal="left" wrapText="1"/>
    </xf>
    <xf numFmtId="0" fontId="2" fillId="0" borderId="0" xfId="0" applyFont="1" applyAlignment="1">
      <alignment horizontal="left" wrapText="1"/>
    </xf>
    <xf numFmtId="169" fontId="0" fillId="3" borderId="14" xfId="1" applyNumberFormat="1" applyFont="1" applyFill="1" applyBorder="1" applyAlignment="1" applyProtection="1">
      <alignment horizontal="center" vertical="center"/>
    </xf>
    <xf numFmtId="169" fontId="0" fillId="3" borderId="16" xfId="1" applyNumberFormat="1" applyFont="1" applyFill="1" applyBorder="1" applyAlignment="1" applyProtection="1">
      <alignment horizontal="center" vertical="center"/>
    </xf>
    <xf numFmtId="169" fontId="0" fillId="3" borderId="27" xfId="1" applyNumberFormat="1" applyFont="1" applyFill="1" applyBorder="1" applyAlignment="1" applyProtection="1">
      <alignment horizontal="center" vertical="center"/>
    </xf>
    <xf numFmtId="169" fontId="0" fillId="3" borderId="18" xfId="1" applyNumberFormat="1" applyFont="1" applyFill="1" applyBorder="1" applyAlignment="1" applyProtection="1">
      <alignment horizontal="center" vertical="center"/>
    </xf>
    <xf numFmtId="169" fontId="0" fillId="3" borderId="29" xfId="1" applyNumberFormat="1" applyFont="1" applyFill="1" applyBorder="1" applyAlignment="1" applyProtection="1">
      <alignment horizontal="center" vertical="center"/>
    </xf>
    <xf numFmtId="169" fontId="0" fillId="2" borderId="14" xfId="1" applyNumberFormat="1" applyFont="1" applyFill="1" applyBorder="1" applyAlignment="1" applyProtection="1">
      <alignment horizontal="center" vertical="center"/>
      <protection locked="0"/>
    </xf>
    <xf numFmtId="169" fontId="0" fillId="2" borderId="13" xfId="1" applyNumberFormat="1" applyFont="1" applyFill="1" applyBorder="1" applyAlignment="1" applyProtection="1">
      <alignment horizontal="center" vertical="center"/>
      <protection locked="0"/>
    </xf>
    <xf numFmtId="169" fontId="0" fillId="2" borderId="16" xfId="1" applyNumberFormat="1" applyFont="1" applyFill="1" applyBorder="1" applyAlignment="1" applyProtection="1">
      <alignment horizontal="center" vertical="center"/>
      <protection locked="0"/>
    </xf>
    <xf numFmtId="169" fontId="0" fillId="2" borderId="15" xfId="1" applyNumberFormat="1" applyFont="1" applyFill="1" applyBorder="1" applyAlignment="1" applyProtection="1">
      <alignment horizontal="center" vertical="center"/>
      <protection locked="0"/>
    </xf>
    <xf numFmtId="169" fontId="0" fillId="2" borderId="18" xfId="1" applyNumberFormat="1" applyFont="1" applyFill="1" applyBorder="1" applyAlignment="1" applyProtection="1">
      <alignment horizontal="center" vertical="center"/>
      <protection locked="0"/>
    </xf>
    <xf numFmtId="169" fontId="0" fillId="2" borderId="17" xfId="1" applyNumberFormat="1" applyFont="1" applyFill="1" applyBorder="1" applyAlignment="1" applyProtection="1">
      <alignment horizontal="center" vertical="center"/>
      <protection locked="0"/>
    </xf>
  </cellXfs>
  <cellStyles count="3">
    <cellStyle name="Comma" xfId="1" builtinId="3"/>
    <cellStyle name="Currency" xfId="2" builtinId="4"/>
    <cellStyle name="Normal" xfId="0" builtinId="0"/>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3F40F-AC44-48AC-8FC4-B3CA66368CE8}">
  <dimension ref="B1:S17"/>
  <sheetViews>
    <sheetView tabSelected="1" workbookViewId="0">
      <selection activeCell="D14" sqref="D14"/>
    </sheetView>
  </sheetViews>
  <sheetFormatPr defaultRowHeight="15" x14ac:dyDescent="0.25"/>
  <cols>
    <col min="2" max="2" width="10.7109375" customWidth="1"/>
  </cols>
  <sheetData>
    <row r="1" spans="2:19" ht="15.75" thickBot="1" x14ac:dyDescent="0.3"/>
    <row r="2" spans="2:19" x14ac:dyDescent="0.25">
      <c r="B2" s="87" t="s">
        <v>118</v>
      </c>
      <c r="C2" s="88"/>
      <c r="D2" s="88"/>
      <c r="E2" s="88"/>
      <c r="F2" s="88"/>
      <c r="G2" s="88"/>
      <c r="H2" s="88"/>
      <c r="I2" s="88"/>
      <c r="J2" s="88"/>
      <c r="K2" s="88"/>
      <c r="L2" s="88"/>
      <c r="M2" s="88"/>
      <c r="N2" s="88"/>
      <c r="O2" s="88"/>
      <c r="P2" s="88"/>
      <c r="Q2" s="88"/>
      <c r="R2" s="88"/>
      <c r="S2" s="89"/>
    </row>
    <row r="3" spans="2:19" x14ac:dyDescent="0.25">
      <c r="B3" s="90"/>
      <c r="C3" s="91"/>
      <c r="D3" s="91"/>
      <c r="E3" s="91"/>
      <c r="F3" s="91"/>
      <c r="G3" s="91"/>
      <c r="H3" s="91"/>
      <c r="I3" s="91"/>
      <c r="J3" s="91"/>
      <c r="K3" s="91"/>
      <c r="L3" s="91"/>
      <c r="M3" s="91"/>
      <c r="N3" s="91"/>
      <c r="O3" s="91"/>
      <c r="P3" s="91"/>
      <c r="Q3" s="91"/>
      <c r="R3" s="91"/>
      <c r="S3" s="92"/>
    </row>
    <row r="4" spans="2:19" x14ac:dyDescent="0.25">
      <c r="B4" s="90"/>
      <c r="C4" s="91"/>
      <c r="D4" s="91"/>
      <c r="E4" s="91"/>
      <c r="F4" s="91"/>
      <c r="G4" s="91"/>
      <c r="H4" s="91"/>
      <c r="I4" s="91"/>
      <c r="J4" s="91"/>
      <c r="K4" s="91"/>
      <c r="L4" s="91"/>
      <c r="M4" s="91"/>
      <c r="N4" s="91"/>
      <c r="O4" s="91"/>
      <c r="P4" s="91"/>
      <c r="Q4" s="91"/>
      <c r="R4" s="91"/>
      <c r="S4" s="92"/>
    </row>
    <row r="5" spans="2:19" ht="15.75" thickBot="1" x14ac:dyDescent="0.3">
      <c r="B5" s="93"/>
      <c r="C5" s="94"/>
      <c r="D5" s="94"/>
      <c r="E5" s="94"/>
      <c r="F5" s="94"/>
      <c r="G5" s="94"/>
      <c r="H5" s="94"/>
      <c r="I5" s="94"/>
      <c r="J5" s="94"/>
      <c r="K5" s="94"/>
      <c r="L5" s="94"/>
      <c r="M5" s="94"/>
      <c r="N5" s="94"/>
      <c r="O5" s="94"/>
      <c r="P5" s="94"/>
      <c r="Q5" s="94"/>
      <c r="R5" s="94"/>
      <c r="S5" s="95"/>
    </row>
    <row r="7" spans="2:19" ht="21" x14ac:dyDescent="0.35">
      <c r="B7" s="46" t="s">
        <v>49</v>
      </c>
    </row>
    <row r="8" spans="2:19" ht="15.75" thickBot="1" x14ac:dyDescent="0.3">
      <c r="B8" s="71"/>
    </row>
    <row r="9" spans="2:19" s="47" customFormat="1" ht="75.599999999999994" customHeight="1" thickBot="1" x14ac:dyDescent="0.3">
      <c r="B9" s="83" t="s">
        <v>90</v>
      </c>
      <c r="C9" s="96" t="s">
        <v>92</v>
      </c>
      <c r="D9" s="96"/>
      <c r="E9" s="96"/>
      <c r="F9" s="96"/>
      <c r="G9" s="96"/>
      <c r="H9" s="96"/>
      <c r="I9" s="96"/>
      <c r="J9" s="96"/>
      <c r="K9" s="96"/>
      <c r="L9" s="96"/>
      <c r="M9" s="96"/>
      <c r="N9" s="97"/>
    </row>
    <row r="10" spans="2:19" s="47" customFormat="1" ht="75.599999999999994" customHeight="1" x14ac:dyDescent="0.25">
      <c r="B10" s="49" t="s">
        <v>50</v>
      </c>
      <c r="C10" s="96" t="s">
        <v>94</v>
      </c>
      <c r="D10" s="96"/>
      <c r="E10" s="96"/>
      <c r="F10" s="96"/>
      <c r="G10" s="96"/>
      <c r="H10" s="96"/>
      <c r="I10" s="96"/>
      <c r="J10" s="96"/>
      <c r="K10" s="96"/>
      <c r="L10" s="96"/>
      <c r="M10" s="96"/>
      <c r="N10" s="97"/>
    </row>
    <row r="11" spans="2:19" s="47" customFormat="1" ht="75.599999999999994" customHeight="1" x14ac:dyDescent="0.25">
      <c r="B11" s="50" t="s">
        <v>51</v>
      </c>
      <c r="C11" s="98" t="s">
        <v>93</v>
      </c>
      <c r="D11" s="98"/>
      <c r="E11" s="98"/>
      <c r="F11" s="98"/>
      <c r="G11" s="98"/>
      <c r="H11" s="98"/>
      <c r="I11" s="98"/>
      <c r="J11" s="98"/>
      <c r="K11" s="98"/>
      <c r="L11" s="98"/>
      <c r="M11" s="98"/>
      <c r="N11" s="99"/>
    </row>
    <row r="12" spans="2:19" s="47" customFormat="1" ht="75.599999999999994" customHeight="1" x14ac:dyDescent="0.25">
      <c r="B12" s="50" t="s">
        <v>52</v>
      </c>
      <c r="C12" s="100" t="s">
        <v>117</v>
      </c>
      <c r="D12" s="100"/>
      <c r="E12" s="100"/>
      <c r="F12" s="100"/>
      <c r="G12" s="100"/>
      <c r="H12" s="100"/>
      <c r="I12" s="100"/>
      <c r="J12" s="100"/>
      <c r="K12" s="100"/>
      <c r="L12" s="100"/>
      <c r="M12" s="100"/>
      <c r="N12" s="101"/>
    </row>
    <row r="13" spans="2:19" s="47" customFormat="1" ht="75.599999999999994" customHeight="1" thickBot="1" x14ac:dyDescent="0.3">
      <c r="B13" s="51" t="s">
        <v>91</v>
      </c>
      <c r="C13" s="102" t="s">
        <v>95</v>
      </c>
      <c r="D13" s="102"/>
      <c r="E13" s="102"/>
      <c r="F13" s="102"/>
      <c r="G13" s="102"/>
      <c r="H13" s="102"/>
      <c r="I13" s="102"/>
      <c r="J13" s="102"/>
      <c r="K13" s="102"/>
      <c r="L13" s="102"/>
      <c r="M13" s="102"/>
      <c r="N13" s="103"/>
    </row>
    <row r="14" spans="2:19" s="47" customFormat="1" ht="52.15" customHeight="1" x14ac:dyDescent="0.25">
      <c r="B14" s="48"/>
    </row>
    <row r="15" spans="2:19" x14ac:dyDescent="0.25">
      <c r="B15" t="s">
        <v>119</v>
      </c>
    </row>
    <row r="16" spans="2:19" x14ac:dyDescent="0.25">
      <c r="B16" s="33"/>
    </row>
    <row r="17" spans="2:2" x14ac:dyDescent="0.25">
      <c r="B17" s="33"/>
    </row>
  </sheetData>
  <mergeCells count="6">
    <mergeCell ref="B2:S5"/>
    <mergeCell ref="C10:N10"/>
    <mergeCell ref="C11:N11"/>
    <mergeCell ref="C12:N12"/>
    <mergeCell ref="C13:N13"/>
    <mergeCell ref="C9:N9"/>
  </mergeCells>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5CF3D-7F18-4C37-9FA5-25013E0A449D}">
  <dimension ref="A1:A3"/>
  <sheetViews>
    <sheetView workbookViewId="0"/>
  </sheetViews>
  <sheetFormatPr defaultRowHeight="15" x14ac:dyDescent="0.25"/>
  <sheetData>
    <row r="1" spans="1:1" x14ac:dyDescent="0.25">
      <c r="A1" t="s">
        <v>26</v>
      </c>
    </row>
    <row r="2" spans="1:1" x14ac:dyDescent="0.25">
      <c r="A2" t="s">
        <v>29</v>
      </c>
    </row>
    <row r="3" spans="1:1" x14ac:dyDescent="0.25">
      <c r="A3" t="s">
        <v>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1039B-5CB2-4CEE-8242-1A8405FA15CF}">
  <sheetPr>
    <tabColor rgb="FFFFC000"/>
  </sheetPr>
  <dimension ref="A1:T20"/>
  <sheetViews>
    <sheetView workbookViewId="0"/>
  </sheetViews>
  <sheetFormatPr defaultRowHeight="15" x14ac:dyDescent="0.25"/>
  <cols>
    <col min="2" max="2" width="3.7109375" bestFit="1" customWidth="1"/>
    <col min="3" max="3" width="3" bestFit="1" customWidth="1"/>
    <col min="11" max="11" width="10.5703125" bestFit="1" customWidth="1"/>
    <col min="14" max="14" width="15.5703125" customWidth="1"/>
    <col min="16" max="17" width="12.42578125" bestFit="1" customWidth="1"/>
  </cols>
  <sheetData>
    <row r="1" spans="1:20" ht="21" x14ac:dyDescent="0.35">
      <c r="A1" s="46" t="s">
        <v>96</v>
      </c>
    </row>
    <row r="2" spans="1:20" ht="78.75" customHeight="1" x14ac:dyDescent="0.25">
      <c r="A2" s="104" t="s">
        <v>112</v>
      </c>
      <c r="B2" s="104"/>
      <c r="C2" s="104"/>
      <c r="D2" s="104"/>
      <c r="E2" s="104"/>
      <c r="F2" s="104"/>
      <c r="G2" s="104"/>
      <c r="H2" s="104"/>
      <c r="I2" s="104"/>
      <c r="J2" s="104"/>
      <c r="K2" s="104"/>
      <c r="L2" s="104"/>
      <c r="M2" s="104"/>
      <c r="N2" s="104"/>
    </row>
    <row r="3" spans="1:20" ht="15.75" thickBot="1" x14ac:dyDescent="0.3">
      <c r="K3" s="65"/>
    </row>
    <row r="4" spans="1:20" ht="15.75" thickBot="1" x14ac:dyDescent="0.3">
      <c r="D4" s="110" t="s">
        <v>16</v>
      </c>
      <c r="E4" s="111"/>
      <c r="F4" s="111"/>
      <c r="G4" s="111"/>
      <c r="H4" s="111"/>
      <c r="I4" s="111"/>
      <c r="J4" s="111"/>
      <c r="K4" s="111"/>
      <c r="L4" s="111"/>
      <c r="M4" s="111"/>
      <c r="N4" s="112"/>
    </row>
    <row r="5" spans="1:20" ht="15.75" thickBot="1" x14ac:dyDescent="0.3">
      <c r="D5" s="113" t="s">
        <v>82</v>
      </c>
      <c r="E5" s="114"/>
      <c r="F5" s="114"/>
      <c r="G5" s="114"/>
      <c r="H5" s="114"/>
      <c r="I5" s="114"/>
      <c r="J5" s="114"/>
      <c r="K5" s="114"/>
      <c r="L5" s="114"/>
      <c r="M5" s="115"/>
      <c r="N5" s="78">
        <v>2.5299999999999998</v>
      </c>
      <c r="O5" s="105" t="s">
        <v>85</v>
      </c>
      <c r="P5" s="106"/>
      <c r="Q5" s="106"/>
      <c r="R5" s="106"/>
      <c r="S5" s="106"/>
      <c r="T5" s="106"/>
    </row>
    <row r="6" spans="1:20" ht="15.75" thickBot="1" x14ac:dyDescent="0.3">
      <c r="D6" s="116" t="s">
        <v>13</v>
      </c>
      <c r="E6" s="117"/>
      <c r="F6" s="117"/>
      <c r="G6" s="117"/>
      <c r="H6" s="117"/>
      <c r="I6" s="117"/>
      <c r="J6" s="117"/>
      <c r="K6" s="117"/>
      <c r="L6" s="117"/>
      <c r="M6" s="118"/>
      <c r="N6" s="72">
        <f>24*365</f>
        <v>8760</v>
      </c>
      <c r="O6" s="105"/>
      <c r="P6" s="106"/>
      <c r="Q6" s="106"/>
      <c r="R6" s="106"/>
      <c r="S6" s="106"/>
      <c r="T6" s="106"/>
    </row>
    <row r="7" spans="1:20" ht="15.75" thickBot="1" x14ac:dyDescent="0.3">
      <c r="D7" s="119" t="s">
        <v>36</v>
      </c>
      <c r="E7" s="120"/>
      <c r="F7" s="120"/>
      <c r="G7" s="120"/>
      <c r="H7" s="120"/>
      <c r="I7" s="120"/>
      <c r="J7" s="120"/>
      <c r="K7" s="120"/>
      <c r="L7" s="120"/>
      <c r="M7" s="121"/>
      <c r="N7" s="66">
        <f>N5*N6</f>
        <v>22162.799999999999</v>
      </c>
      <c r="O7" s="105"/>
      <c r="P7" s="106"/>
      <c r="Q7" s="106"/>
      <c r="R7" s="106"/>
      <c r="S7" s="106"/>
      <c r="T7" s="106"/>
    </row>
    <row r="8" spans="1:20" ht="15.75" thickBot="1" x14ac:dyDescent="0.3">
      <c r="D8" s="110" t="s">
        <v>75</v>
      </c>
      <c r="E8" s="111"/>
      <c r="F8" s="111"/>
      <c r="G8" s="111"/>
      <c r="H8" s="111"/>
      <c r="I8" s="111"/>
      <c r="J8" s="111"/>
      <c r="K8" s="111"/>
      <c r="L8" s="111"/>
      <c r="M8" s="111"/>
      <c r="N8" s="112"/>
    </row>
    <row r="9" spans="1:20" x14ac:dyDescent="0.25">
      <c r="D9" s="116" t="s">
        <v>71</v>
      </c>
      <c r="E9" s="117"/>
      <c r="F9" s="117"/>
      <c r="G9" s="117"/>
      <c r="H9" s="117"/>
      <c r="I9" s="117"/>
      <c r="J9" s="117"/>
      <c r="K9" s="117"/>
      <c r="L9" s="117"/>
      <c r="M9" s="118"/>
      <c r="N9" s="69"/>
      <c r="Q9" s="64"/>
    </row>
    <row r="10" spans="1:20" x14ac:dyDescent="0.25">
      <c r="D10" s="116" t="s">
        <v>72</v>
      </c>
      <c r="E10" s="117"/>
      <c r="F10" s="117"/>
      <c r="G10" s="117"/>
      <c r="H10" s="117"/>
      <c r="I10" s="117"/>
      <c r="J10" s="117"/>
      <c r="K10" s="117"/>
      <c r="L10" s="117"/>
      <c r="M10" s="118"/>
      <c r="N10" s="70"/>
      <c r="Q10" s="64"/>
    </row>
    <row r="11" spans="1:20" x14ac:dyDescent="0.25">
      <c r="D11" s="116" t="s">
        <v>73</v>
      </c>
      <c r="E11" s="117"/>
      <c r="F11" s="117"/>
      <c r="G11" s="117"/>
      <c r="H11" s="117"/>
      <c r="I11" s="117"/>
      <c r="J11" s="117"/>
      <c r="K11" s="117"/>
      <c r="L11" s="117"/>
      <c r="M11" s="118"/>
      <c r="N11" s="70"/>
    </row>
    <row r="12" spans="1:20" ht="15.75" thickBot="1" x14ac:dyDescent="0.3">
      <c r="D12" s="116" t="s">
        <v>5</v>
      </c>
      <c r="E12" s="117"/>
      <c r="F12" s="117"/>
      <c r="G12" s="117"/>
      <c r="H12" s="117"/>
      <c r="I12" s="117"/>
      <c r="J12" s="117"/>
      <c r="K12" s="117"/>
      <c r="L12" s="117"/>
      <c r="M12" s="118"/>
      <c r="N12" s="70"/>
    </row>
    <row r="13" spans="1:20" ht="15.75" customHeight="1" thickBot="1" x14ac:dyDescent="0.3">
      <c r="D13" s="122" t="s">
        <v>74</v>
      </c>
      <c r="E13" s="104"/>
      <c r="F13" s="104"/>
      <c r="G13" s="104"/>
      <c r="H13" s="104"/>
      <c r="I13" s="104"/>
      <c r="J13" s="104"/>
      <c r="K13" s="104"/>
      <c r="L13" s="104"/>
      <c r="M13" s="123"/>
      <c r="N13" s="67">
        <f>N9*N10*N11*N12</f>
        <v>0</v>
      </c>
    </row>
    <row r="14" spans="1:20" ht="15.75" customHeight="1" thickBot="1" x14ac:dyDescent="0.3">
      <c r="D14" s="124" t="s">
        <v>62</v>
      </c>
      <c r="E14" s="125"/>
      <c r="F14" s="125"/>
      <c r="G14" s="125"/>
      <c r="H14" s="125"/>
      <c r="I14" s="125"/>
      <c r="J14" s="125"/>
      <c r="K14" s="125"/>
      <c r="L14" s="125"/>
      <c r="M14" s="126"/>
      <c r="N14" s="68">
        <f>N13/N7</f>
        <v>0</v>
      </c>
    </row>
    <row r="15" spans="1:20" ht="15.75" thickBot="1" x14ac:dyDescent="0.3">
      <c r="D15" s="107" t="s">
        <v>79</v>
      </c>
      <c r="E15" s="108"/>
      <c r="F15" s="108"/>
      <c r="G15" s="108"/>
      <c r="H15" s="108"/>
      <c r="I15" s="108"/>
      <c r="J15" s="108"/>
      <c r="K15" s="108"/>
      <c r="L15" s="108"/>
      <c r="M15" s="109"/>
      <c r="N15" s="81" t="str">
        <f>IF(N14&lt;2,"NOT ELIGIBLE ", "ELIGIBLE")</f>
        <v xml:space="preserve">NOT ELIGIBLE </v>
      </c>
    </row>
    <row r="20" spans="19:19" x14ac:dyDescent="0.25">
      <c r="S20" s="82"/>
    </row>
  </sheetData>
  <mergeCells count="14">
    <mergeCell ref="A2:N2"/>
    <mergeCell ref="O5:T7"/>
    <mergeCell ref="D15:M15"/>
    <mergeCell ref="D4:N4"/>
    <mergeCell ref="D5:M5"/>
    <mergeCell ref="D6:M6"/>
    <mergeCell ref="D7:M7"/>
    <mergeCell ref="D8:N8"/>
    <mergeCell ref="D9:M9"/>
    <mergeCell ref="D10:M10"/>
    <mergeCell ref="D11:M11"/>
    <mergeCell ref="D12:M12"/>
    <mergeCell ref="D13:M13"/>
    <mergeCell ref="D14:M14"/>
  </mergeCells>
  <conditionalFormatting sqref="N15">
    <cfRule type="beginsWith" dxfId="13" priority="1" operator="beginsWith" text="eligible">
      <formula>LEFT(N15,LEN("eligible"))="eligible"</formula>
    </cfRule>
    <cfRule type="containsText" dxfId="12" priority="2" operator="containsText" text="not eligible">
      <formula>NOT(ISERROR(SEARCH("not eligible",N15)))</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8462B-81E0-4B81-B8C4-0DD9EF8AEFF3}">
  <sheetPr>
    <tabColor rgb="FF00B0F0"/>
    <pageSetUpPr fitToPage="1"/>
  </sheetPr>
  <dimension ref="B1:U39"/>
  <sheetViews>
    <sheetView topLeftCell="A2" zoomScale="70" zoomScaleNormal="70" workbookViewId="0">
      <selection activeCell="K11" sqref="K11:K13"/>
    </sheetView>
  </sheetViews>
  <sheetFormatPr defaultColWidth="8.85546875" defaultRowHeight="15" x14ac:dyDescent="0.25"/>
  <cols>
    <col min="1" max="1" width="2.28515625" customWidth="1"/>
    <col min="3" max="3" width="16.28515625" customWidth="1"/>
    <col min="4" max="4" width="13.140625" customWidth="1"/>
    <col min="6" max="6" width="12.7109375" customWidth="1"/>
    <col min="7" max="7" width="13.140625" customWidth="1"/>
    <col min="8" max="8" width="15.28515625" customWidth="1"/>
    <col min="9" max="9" width="12.28515625" customWidth="1"/>
    <col min="10" max="10" width="16" customWidth="1"/>
    <col min="11" max="11" width="15.42578125" customWidth="1"/>
    <col min="12" max="12" width="17.140625" customWidth="1"/>
    <col min="13" max="13" width="18.42578125" customWidth="1"/>
    <col min="14" max="14" width="19.140625" customWidth="1"/>
    <col min="15" max="15" width="15.28515625" customWidth="1"/>
    <col min="16" max="16" width="16.42578125" customWidth="1"/>
    <col min="17" max="17" width="19" customWidth="1"/>
    <col min="18" max="18" width="20.140625" customWidth="1"/>
    <col min="19" max="19" width="16.85546875" customWidth="1"/>
    <col min="20" max="20" width="24.42578125" customWidth="1"/>
    <col min="21" max="21" width="22.7109375" customWidth="1"/>
  </cols>
  <sheetData>
    <row r="1" spans="2:21" ht="18.75" customHeight="1" thickBot="1" x14ac:dyDescent="0.3"/>
    <row r="2" spans="2:21" ht="42.75" customHeight="1" thickBot="1" x14ac:dyDescent="0.4">
      <c r="B2" s="166" t="s">
        <v>61</v>
      </c>
      <c r="C2" s="167"/>
      <c r="D2" s="167"/>
      <c r="E2" s="167"/>
      <c r="F2" s="167"/>
      <c r="G2" s="167"/>
      <c r="H2" s="167"/>
      <c r="I2" s="167"/>
      <c r="J2" s="167"/>
      <c r="K2" s="167"/>
      <c r="L2" s="167"/>
      <c r="M2" s="167"/>
      <c r="N2" s="167"/>
      <c r="O2" s="167"/>
      <c r="P2" s="167"/>
      <c r="Q2" s="167"/>
      <c r="R2" s="168"/>
      <c r="S2" s="56"/>
    </row>
    <row r="3" spans="2:21" x14ac:dyDescent="0.25">
      <c r="C3" s="44" t="s">
        <v>0</v>
      </c>
      <c r="D3" s="169"/>
      <c r="E3" s="170"/>
      <c r="F3" s="170"/>
      <c r="G3" s="170"/>
      <c r="H3" s="170"/>
      <c r="I3" s="170"/>
      <c r="J3" s="170"/>
      <c r="K3" s="170"/>
      <c r="L3" s="170"/>
      <c r="M3" s="170"/>
      <c r="N3" s="170"/>
      <c r="O3" s="170"/>
      <c r="P3" s="170"/>
      <c r="Q3" s="170"/>
      <c r="R3" s="171"/>
      <c r="S3" s="53"/>
    </row>
    <row r="4" spans="2:21" x14ac:dyDescent="0.25">
      <c r="C4" s="2" t="s">
        <v>1</v>
      </c>
      <c r="D4" s="172"/>
      <c r="E4" s="173"/>
      <c r="F4" s="173"/>
      <c r="G4" s="173"/>
      <c r="H4" s="173"/>
      <c r="I4" s="173"/>
      <c r="J4" s="173"/>
      <c r="K4" s="173"/>
      <c r="L4" s="173"/>
      <c r="M4" s="173"/>
      <c r="N4" s="173"/>
      <c r="O4" s="173"/>
      <c r="P4" s="173"/>
      <c r="Q4" s="173"/>
      <c r="R4" s="174"/>
      <c r="S4" s="53"/>
    </row>
    <row r="5" spans="2:21" x14ac:dyDescent="0.25">
      <c r="C5" s="3" t="s">
        <v>41</v>
      </c>
      <c r="D5" s="172"/>
      <c r="E5" s="173"/>
      <c r="F5" s="173"/>
      <c r="G5" s="173"/>
      <c r="H5" s="173"/>
      <c r="I5" s="173"/>
      <c r="J5" s="173"/>
      <c r="K5" s="173"/>
      <c r="L5" s="173"/>
      <c r="M5" s="173"/>
      <c r="N5" s="173"/>
      <c r="O5" s="173"/>
      <c r="P5" s="173"/>
      <c r="Q5" s="173"/>
      <c r="R5" s="174"/>
      <c r="S5" s="53"/>
    </row>
    <row r="6" spans="2:21" ht="15.75" thickBot="1" x14ac:dyDescent="0.3">
      <c r="C6" s="4" t="s">
        <v>47</v>
      </c>
      <c r="D6" s="175"/>
      <c r="E6" s="176"/>
      <c r="F6" s="176"/>
      <c r="G6" s="176"/>
      <c r="H6" s="176"/>
      <c r="I6" s="176"/>
      <c r="J6" s="176"/>
      <c r="K6" s="176"/>
      <c r="L6" s="176"/>
      <c r="M6" s="176"/>
      <c r="N6" s="176"/>
      <c r="O6" s="176"/>
      <c r="P6" s="176"/>
      <c r="Q6" s="176"/>
      <c r="R6" s="177"/>
      <c r="S6" s="53"/>
    </row>
    <row r="7" spans="2:21" x14ac:dyDescent="0.25">
      <c r="C7" s="178"/>
      <c r="D7" s="178"/>
      <c r="E7" s="178"/>
      <c r="F7" s="178"/>
      <c r="G7" s="178"/>
      <c r="H7" s="178"/>
      <c r="I7" s="178"/>
      <c r="J7" s="178"/>
      <c r="K7" s="178"/>
      <c r="L7" s="178"/>
      <c r="M7" s="178"/>
      <c r="N7" s="178"/>
      <c r="O7" s="178"/>
      <c r="P7" s="178"/>
      <c r="Q7" s="178"/>
      <c r="R7" s="178"/>
      <c r="S7" s="53"/>
    </row>
    <row r="8" spans="2:21" ht="21.75" thickBot="1" x14ac:dyDescent="0.4">
      <c r="C8" s="179" t="s">
        <v>22</v>
      </c>
      <c r="D8" s="179"/>
      <c r="E8" s="179"/>
      <c r="F8" s="179"/>
      <c r="G8" s="179"/>
      <c r="H8" s="179"/>
      <c r="I8" s="179"/>
      <c r="J8" s="179"/>
      <c r="K8" s="179"/>
      <c r="L8" s="179"/>
      <c r="M8" s="179"/>
      <c r="N8" s="179"/>
      <c r="O8" s="179"/>
      <c r="P8" s="179"/>
      <c r="Q8" s="179"/>
      <c r="R8" s="179"/>
      <c r="S8" s="46"/>
    </row>
    <row r="9" spans="2:21" ht="24" thickBot="1" x14ac:dyDescent="0.4">
      <c r="C9" s="5"/>
      <c r="D9" s="5"/>
      <c r="E9" s="182" t="s">
        <v>78</v>
      </c>
      <c r="F9" s="183"/>
      <c r="G9" s="80">
        <v>40</v>
      </c>
      <c r="H9" s="5"/>
      <c r="I9" s="184" t="s">
        <v>32</v>
      </c>
      <c r="J9" s="185"/>
      <c r="K9" s="184" t="s">
        <v>70</v>
      </c>
      <c r="L9" s="185"/>
      <c r="M9" s="184" t="s">
        <v>113</v>
      </c>
      <c r="N9" s="185"/>
      <c r="O9" s="182" t="s">
        <v>83</v>
      </c>
      <c r="P9" s="183"/>
      <c r="Q9" s="183"/>
      <c r="R9" s="75">
        <v>64000</v>
      </c>
      <c r="S9" s="5"/>
      <c r="T9" s="180" t="s">
        <v>97</v>
      </c>
      <c r="U9" s="181"/>
    </row>
    <row r="10" spans="2:21" ht="123" customHeight="1" thickBot="1" x14ac:dyDescent="0.3">
      <c r="C10" s="6" t="s">
        <v>80</v>
      </c>
      <c r="D10" s="7" t="s">
        <v>23</v>
      </c>
      <c r="E10" s="73" t="s">
        <v>24</v>
      </c>
      <c r="F10" s="73" t="s">
        <v>59</v>
      </c>
      <c r="G10" s="79" t="s">
        <v>86</v>
      </c>
      <c r="H10" s="8" t="s">
        <v>76</v>
      </c>
      <c r="I10" s="9" t="s">
        <v>69</v>
      </c>
      <c r="J10" s="9" t="s">
        <v>88</v>
      </c>
      <c r="K10" s="52" t="s">
        <v>99</v>
      </c>
      <c r="L10" s="52" t="s">
        <v>89</v>
      </c>
      <c r="M10" s="6" t="s">
        <v>109</v>
      </c>
      <c r="N10" s="62" t="s">
        <v>108</v>
      </c>
      <c r="O10" s="73" t="s">
        <v>58</v>
      </c>
      <c r="P10" s="73" t="s">
        <v>81</v>
      </c>
      <c r="Q10" s="74" t="s">
        <v>68</v>
      </c>
      <c r="R10" s="76" t="s">
        <v>87</v>
      </c>
      <c r="S10" s="54"/>
      <c r="T10" s="10" t="s">
        <v>110</v>
      </c>
      <c r="U10" s="10" t="s">
        <v>111</v>
      </c>
    </row>
    <row r="11" spans="2:21" x14ac:dyDescent="0.25">
      <c r="C11" s="127">
        <v>1</v>
      </c>
      <c r="D11" s="59" t="s">
        <v>26</v>
      </c>
      <c r="E11" s="11"/>
      <c r="F11" s="11"/>
      <c r="G11" s="130">
        <f>((E11*F11)*$G$9)+((E12*F12)*$G$9)+((E13*F13)*$G$9)</f>
        <v>0</v>
      </c>
      <c r="H11" s="133"/>
      <c r="I11" s="243"/>
      <c r="J11" s="244"/>
      <c r="K11" s="136">
        <f>SUM('SLU #1'!H26:H28,'SLU #2'!H26:H28,'SLU #3'!H26:H28,'SLU #4'!H26:H28,'SLU #5'!H26:H28,'SLU #6'!H26:H28)</f>
        <v>0</v>
      </c>
      <c r="L11" s="139">
        <f>SUM('SLU #1'!I26:I28,'SLU #2'!I26:I28,'SLU #3'!I26:I28,'SLU #4'!I26:I28,'SLU #5'!I26:I28,'SLU #6'!I26:I28)</f>
        <v>0</v>
      </c>
      <c r="M11" s="142">
        <f>ROUND(SUM($I11,K11),1)</f>
        <v>0</v>
      </c>
      <c r="N11" s="145">
        <f>SUM($J11,L11)</f>
        <v>0</v>
      </c>
      <c r="O11" s="152"/>
      <c r="P11" s="152"/>
      <c r="Q11" s="130" t="str">
        <f>IF(N11=0,"",$G11/$N11)</f>
        <v/>
      </c>
      <c r="R11" s="157" t="str">
        <f>IF(Q11&gt;$R$9,"NOT REASONABLE","REASONABLE")</f>
        <v>NOT REASONABLE</v>
      </c>
      <c r="S11" s="55"/>
      <c r="T11" s="160">
        <f>IF(N11=0,(G11/R$9),IF(R11="NOT REASONABLE",(G11/R$9)-N11,""))</f>
        <v>0</v>
      </c>
      <c r="U11" s="163">
        <f>IF(T11&lt;&gt;"",((T11*22163)/365),"")</f>
        <v>0</v>
      </c>
    </row>
    <row r="12" spans="2:21" x14ac:dyDescent="0.25">
      <c r="C12" s="128"/>
      <c r="D12" s="60" t="s">
        <v>29</v>
      </c>
      <c r="E12" s="12"/>
      <c r="F12" s="12"/>
      <c r="G12" s="131"/>
      <c r="H12" s="134"/>
      <c r="I12" s="245"/>
      <c r="J12" s="246"/>
      <c r="K12" s="137"/>
      <c r="L12" s="140"/>
      <c r="M12" s="143"/>
      <c r="N12" s="146"/>
      <c r="O12" s="153"/>
      <c r="P12" s="153"/>
      <c r="Q12" s="155"/>
      <c r="R12" s="158"/>
      <c r="S12" s="55"/>
      <c r="T12" s="161"/>
      <c r="U12" s="164"/>
    </row>
    <row r="13" spans="2:21" ht="15.75" thickBot="1" x14ac:dyDescent="0.3">
      <c r="C13" s="129"/>
      <c r="D13" s="61" t="s">
        <v>28</v>
      </c>
      <c r="E13" s="13"/>
      <c r="F13" s="13"/>
      <c r="G13" s="132"/>
      <c r="H13" s="135"/>
      <c r="I13" s="247"/>
      <c r="J13" s="248"/>
      <c r="K13" s="138"/>
      <c r="L13" s="141"/>
      <c r="M13" s="144"/>
      <c r="N13" s="147"/>
      <c r="O13" s="154"/>
      <c r="P13" s="154"/>
      <c r="Q13" s="156"/>
      <c r="R13" s="159"/>
      <c r="S13" s="55"/>
      <c r="T13" s="162"/>
      <c r="U13" s="165"/>
    </row>
    <row r="14" spans="2:21" x14ac:dyDescent="0.25">
      <c r="C14" s="127">
        <v>2</v>
      </c>
      <c r="D14" s="59" t="s">
        <v>26</v>
      </c>
      <c r="E14" s="11"/>
      <c r="F14" s="11"/>
      <c r="G14" s="130">
        <f t="shared" ref="G14" si="0">((E14*F14)*$G$9)+((E15*F15)*$G$9)+((E16*F16)*$G$9)</f>
        <v>0</v>
      </c>
      <c r="H14" s="133"/>
      <c r="I14" s="243"/>
      <c r="J14" s="244"/>
      <c r="K14" s="136">
        <f>SUM('SLU #1'!H29:H31,'SLU #2'!H29:H31,'SLU #3'!H29:H31,'SLU #4'!H29:H31,'SLU #5'!H29:H31,'SLU #6'!H29:H31)</f>
        <v>0</v>
      </c>
      <c r="L14" s="139">
        <f>SUM('SLU #1'!I29:I31,'SLU #2'!I29:I31,'SLU #3'!I29:I31,'SLU #4'!I29:I31,'SLU #5'!I29:I31,'SLU #6'!I29:I31,)</f>
        <v>0</v>
      </c>
      <c r="M14" s="142">
        <f>ROUND(SUM($I14,K14),1)</f>
        <v>0</v>
      </c>
      <c r="N14" s="145">
        <f t="shared" ref="N14" si="1">SUM($J14,L14)</f>
        <v>0</v>
      </c>
      <c r="O14" s="152"/>
      <c r="P14" s="152"/>
      <c r="Q14" s="130" t="str">
        <f>IF(N14=0,"",$G14/$N14)</f>
        <v/>
      </c>
      <c r="R14" s="157" t="str">
        <f t="shared" ref="R14" si="2">IF(Q14&gt;$R$9,"NOT REASONABLE","REASONABLE")</f>
        <v>NOT REASONABLE</v>
      </c>
      <c r="S14" s="55"/>
      <c r="T14" s="160">
        <f>IF(N14=0,(G14/R$9),IF(R14="NOT REASONABLE",(G14/R$9)-N14,""))</f>
        <v>0</v>
      </c>
      <c r="U14" s="163">
        <f t="shared" ref="U14" si="3">IF(T14&lt;&gt;"",((T14*22163)/365),"")</f>
        <v>0</v>
      </c>
    </row>
    <row r="15" spans="2:21" x14ac:dyDescent="0.25">
      <c r="C15" s="128"/>
      <c r="D15" s="60" t="s">
        <v>29</v>
      </c>
      <c r="E15" s="12"/>
      <c r="F15" s="12"/>
      <c r="G15" s="131"/>
      <c r="H15" s="134"/>
      <c r="I15" s="245"/>
      <c r="J15" s="246"/>
      <c r="K15" s="137"/>
      <c r="L15" s="140"/>
      <c r="M15" s="143"/>
      <c r="N15" s="146"/>
      <c r="O15" s="153"/>
      <c r="P15" s="153"/>
      <c r="Q15" s="155"/>
      <c r="R15" s="158"/>
      <c r="S15" s="55"/>
      <c r="T15" s="161"/>
      <c r="U15" s="164"/>
    </row>
    <row r="16" spans="2:21" ht="15.75" thickBot="1" x14ac:dyDescent="0.3">
      <c r="C16" s="129"/>
      <c r="D16" s="61" t="s">
        <v>28</v>
      </c>
      <c r="E16" s="13"/>
      <c r="F16" s="13"/>
      <c r="G16" s="132"/>
      <c r="H16" s="135"/>
      <c r="I16" s="247"/>
      <c r="J16" s="248"/>
      <c r="K16" s="138"/>
      <c r="L16" s="141"/>
      <c r="M16" s="144"/>
      <c r="N16" s="147"/>
      <c r="O16" s="154"/>
      <c r="P16" s="154"/>
      <c r="Q16" s="156"/>
      <c r="R16" s="159"/>
      <c r="S16" s="55"/>
      <c r="T16" s="162"/>
      <c r="U16" s="165"/>
    </row>
    <row r="17" spans="3:21" x14ac:dyDescent="0.25">
      <c r="C17" s="127">
        <v>3</v>
      </c>
      <c r="D17" s="59" t="s">
        <v>26</v>
      </c>
      <c r="E17" s="11"/>
      <c r="F17" s="11"/>
      <c r="G17" s="130">
        <f t="shared" ref="G17" si="4">((E17*F17)*$G$9)+((E18*F18)*$G$9)+((E19*F19)*$G$9)</f>
        <v>0</v>
      </c>
      <c r="H17" s="133"/>
      <c r="I17" s="243"/>
      <c r="J17" s="244"/>
      <c r="K17" s="136">
        <f>SUM('SLU #1'!H32:H34,'SLU #2'!H32:H34,'SLU #3'!H32:H34,'SLU #4'!H32:H34,'SLU #5'!H32:H34,'SLU #6'!H32:H34)</f>
        <v>0</v>
      </c>
      <c r="L17" s="139">
        <f>SUM('SLU #1'!I32:I34,'SLU #2'!I32:I34,'SLU #3'!I32:I34,'SLU #4'!I32:I34,'SLU #5'!I32:I34,'SLU #6'!I32:I34,)</f>
        <v>0</v>
      </c>
      <c r="M17" s="142">
        <f>ROUND(SUM($I17,K17),1)</f>
        <v>0</v>
      </c>
      <c r="N17" s="145">
        <f t="shared" ref="N17" si="5">SUM($J17,L17)</f>
        <v>0</v>
      </c>
      <c r="O17" s="152"/>
      <c r="P17" s="152"/>
      <c r="Q17" s="130" t="str">
        <f>IF(N17=0,"",$G17/$N17)</f>
        <v/>
      </c>
      <c r="R17" s="157" t="str">
        <f t="shared" ref="R17" si="6">IF(Q17&gt;$R$9,"NOT REASONABLE","REASONABLE")</f>
        <v>NOT REASONABLE</v>
      </c>
      <c r="S17" s="55"/>
      <c r="T17" s="160">
        <f>IF(N17=0,(G17/R$9),IF(R17="NOT REASONABLE",(G17/R$9)-N17,""))</f>
        <v>0</v>
      </c>
      <c r="U17" s="163">
        <f t="shared" ref="U17" si="7">IF(T17&lt;&gt;"",((T17*22163)/365),"")</f>
        <v>0</v>
      </c>
    </row>
    <row r="18" spans="3:21" x14ac:dyDescent="0.25">
      <c r="C18" s="128"/>
      <c r="D18" s="60" t="s">
        <v>29</v>
      </c>
      <c r="E18" s="12"/>
      <c r="F18" s="12"/>
      <c r="G18" s="131"/>
      <c r="H18" s="134"/>
      <c r="I18" s="245"/>
      <c r="J18" s="246"/>
      <c r="K18" s="137"/>
      <c r="L18" s="140"/>
      <c r="M18" s="143"/>
      <c r="N18" s="146"/>
      <c r="O18" s="153"/>
      <c r="P18" s="153"/>
      <c r="Q18" s="155"/>
      <c r="R18" s="158"/>
      <c r="S18" s="55"/>
      <c r="T18" s="161"/>
      <c r="U18" s="164"/>
    </row>
    <row r="19" spans="3:21" ht="15.75" thickBot="1" x14ac:dyDescent="0.3">
      <c r="C19" s="129"/>
      <c r="D19" s="61" t="s">
        <v>28</v>
      </c>
      <c r="E19" s="13"/>
      <c r="F19" s="13"/>
      <c r="G19" s="132"/>
      <c r="H19" s="135"/>
      <c r="I19" s="247"/>
      <c r="J19" s="248"/>
      <c r="K19" s="138"/>
      <c r="L19" s="141"/>
      <c r="M19" s="144"/>
      <c r="N19" s="147"/>
      <c r="O19" s="154"/>
      <c r="P19" s="154"/>
      <c r="Q19" s="156"/>
      <c r="R19" s="159"/>
      <c r="S19" s="55"/>
      <c r="T19" s="162"/>
      <c r="U19" s="165"/>
    </row>
    <row r="20" spans="3:21" x14ac:dyDescent="0.25">
      <c r="C20" s="127">
        <v>4</v>
      </c>
      <c r="D20" s="59" t="s">
        <v>26</v>
      </c>
      <c r="E20" s="11"/>
      <c r="F20" s="11"/>
      <c r="G20" s="130">
        <f t="shared" ref="G20" si="8">((E20*F20)*$G$9)+((E21*F21)*$G$9)+((E22*F22)*$G$9)</f>
        <v>0</v>
      </c>
      <c r="H20" s="133"/>
      <c r="I20" s="243"/>
      <c r="J20" s="244"/>
      <c r="K20" s="136">
        <f>SUM('SLU #1'!H35:H37,'SLU #2'!H35:H37,'SLU #3'!H35:H37,'SLU #4'!H35:H37,'SLU #5'!H35:H37,'SLU #6'!H35:H37)</f>
        <v>0</v>
      </c>
      <c r="L20" s="139">
        <f>SUM('SLU #1'!I35:I37,'SLU #2'!I35:I37,'SLU #3'!I35:I37,'SLU #4'!I35:I37,'SLU #5'!I35:I37,'SLU #6'!I35:I37,)</f>
        <v>0</v>
      </c>
      <c r="M20" s="142">
        <f>ROUND(SUM($I20,K20),1)</f>
        <v>0</v>
      </c>
      <c r="N20" s="145">
        <f t="shared" ref="N20" si="9">SUM($J20,L20)</f>
        <v>0</v>
      </c>
      <c r="O20" s="152"/>
      <c r="P20" s="152"/>
      <c r="Q20" s="130" t="str">
        <f>IF(N20=0,"",$G20/$N20)</f>
        <v/>
      </c>
      <c r="R20" s="157" t="str">
        <f t="shared" ref="R20" si="10">IF(Q20&gt;$R$9,"NOT REASONABLE","REASONABLE")</f>
        <v>NOT REASONABLE</v>
      </c>
      <c r="S20" s="55"/>
      <c r="T20" s="160">
        <f>IF(N20=0,(G20/R$9),IF(R20="NOT REASONABLE",(G20/R$9)-N20,""))</f>
        <v>0</v>
      </c>
      <c r="U20" s="163">
        <f t="shared" ref="U20" si="11">IF(T20&lt;&gt;"",((T20*22163)/365),"")</f>
        <v>0</v>
      </c>
    </row>
    <row r="21" spans="3:21" x14ac:dyDescent="0.25">
      <c r="C21" s="128"/>
      <c r="D21" s="60" t="s">
        <v>29</v>
      </c>
      <c r="E21" s="12"/>
      <c r="F21" s="12"/>
      <c r="G21" s="131"/>
      <c r="H21" s="134"/>
      <c r="I21" s="245"/>
      <c r="J21" s="246"/>
      <c r="K21" s="137"/>
      <c r="L21" s="140"/>
      <c r="M21" s="143"/>
      <c r="N21" s="146"/>
      <c r="O21" s="153"/>
      <c r="P21" s="153"/>
      <c r="Q21" s="155"/>
      <c r="R21" s="158"/>
      <c r="S21" s="55"/>
      <c r="T21" s="161"/>
      <c r="U21" s="164"/>
    </row>
    <row r="22" spans="3:21" ht="15.75" thickBot="1" x14ac:dyDescent="0.3">
      <c r="C22" s="129"/>
      <c r="D22" s="61" t="s">
        <v>28</v>
      </c>
      <c r="E22" s="13"/>
      <c r="F22" s="13"/>
      <c r="G22" s="132"/>
      <c r="H22" s="135"/>
      <c r="I22" s="247"/>
      <c r="J22" s="248"/>
      <c r="K22" s="138"/>
      <c r="L22" s="141"/>
      <c r="M22" s="144"/>
      <c r="N22" s="147"/>
      <c r="O22" s="154"/>
      <c r="P22" s="154"/>
      <c r="Q22" s="156"/>
      <c r="R22" s="159"/>
      <c r="S22" s="55"/>
      <c r="T22" s="162"/>
      <c r="U22" s="165"/>
    </row>
    <row r="23" spans="3:21" x14ac:dyDescent="0.25">
      <c r="C23" s="127">
        <v>5</v>
      </c>
      <c r="D23" s="59" t="s">
        <v>26</v>
      </c>
      <c r="E23" s="11"/>
      <c r="F23" s="11"/>
      <c r="G23" s="130">
        <f t="shared" ref="G23" si="12">((E23*F23)*$G$9)+((E24*F24)*$G$9)+((E25*F25)*$G$9)</f>
        <v>0</v>
      </c>
      <c r="H23" s="133"/>
      <c r="I23" s="243"/>
      <c r="J23" s="244"/>
      <c r="K23" s="136">
        <f>SUM('SLU #1'!H38:H40,'SLU #2'!H38:H40,'SLU #3'!H38:H40,'SLU #4'!H38:H40,'SLU #5'!H38:H40,'SLU #6'!H38:H40)</f>
        <v>0</v>
      </c>
      <c r="L23" s="139">
        <f>SUM('SLU #1'!I38:I40,'SLU #2'!I38:I40,'SLU #3'!I38:I40,'SLU #4'!I38:I40,'SLU #5'!I38:I40,'SLU #6'!I38:I40)</f>
        <v>0</v>
      </c>
      <c r="M23" s="142">
        <f>ROUND(SUM($I23,K23),1)</f>
        <v>0</v>
      </c>
      <c r="N23" s="145">
        <f t="shared" ref="N23" si="13">SUM($J23,L23)</f>
        <v>0</v>
      </c>
      <c r="O23" s="152"/>
      <c r="P23" s="152"/>
      <c r="Q23" s="130" t="str">
        <f>IF(N23=0,"",$G23/$N23)</f>
        <v/>
      </c>
      <c r="R23" s="157" t="str">
        <f t="shared" ref="R23" si="14">IF(Q23&gt;$R$9,"NOT REASONABLE","REASONABLE")</f>
        <v>NOT REASONABLE</v>
      </c>
      <c r="S23" s="55"/>
      <c r="T23" s="160">
        <f>IF(N23=0,(G23/R$9),IF(R23="NOT REASONABLE",(G23/R$9)-N23,""))</f>
        <v>0</v>
      </c>
      <c r="U23" s="163">
        <f t="shared" ref="U23" si="15">IF(T23&lt;&gt;"",((T23*22163)/365),"")</f>
        <v>0</v>
      </c>
    </row>
    <row r="24" spans="3:21" x14ac:dyDescent="0.25">
      <c r="C24" s="128"/>
      <c r="D24" s="60" t="s">
        <v>29</v>
      </c>
      <c r="E24" s="12"/>
      <c r="F24" s="12"/>
      <c r="G24" s="131"/>
      <c r="H24" s="134"/>
      <c r="I24" s="245"/>
      <c r="J24" s="246"/>
      <c r="K24" s="137"/>
      <c r="L24" s="140"/>
      <c r="M24" s="143"/>
      <c r="N24" s="146"/>
      <c r="O24" s="153"/>
      <c r="P24" s="153"/>
      <c r="Q24" s="155"/>
      <c r="R24" s="158"/>
      <c r="S24" s="55"/>
      <c r="T24" s="161"/>
      <c r="U24" s="164"/>
    </row>
    <row r="25" spans="3:21" ht="15.75" thickBot="1" x14ac:dyDescent="0.3">
      <c r="C25" s="129"/>
      <c r="D25" s="61" t="s">
        <v>28</v>
      </c>
      <c r="E25" s="13"/>
      <c r="F25" s="13"/>
      <c r="G25" s="132"/>
      <c r="H25" s="135"/>
      <c r="I25" s="247"/>
      <c r="J25" s="248"/>
      <c r="K25" s="138"/>
      <c r="L25" s="141"/>
      <c r="M25" s="144"/>
      <c r="N25" s="147"/>
      <c r="O25" s="154"/>
      <c r="P25" s="154"/>
      <c r="Q25" s="156"/>
      <c r="R25" s="159"/>
      <c r="S25" s="55"/>
      <c r="T25" s="162"/>
      <c r="U25" s="165"/>
    </row>
    <row r="26" spans="3:21" x14ac:dyDescent="0.25">
      <c r="C26" s="127">
        <v>6</v>
      </c>
      <c r="D26" s="59" t="s">
        <v>26</v>
      </c>
      <c r="E26" s="11"/>
      <c r="F26" s="11"/>
      <c r="G26" s="130">
        <f t="shared" ref="G26" si="16">((E26*F26)*$G$9)+((E27*F27)*$G$9)+((E28*F28)*$G$9)</f>
        <v>0</v>
      </c>
      <c r="H26" s="133"/>
      <c r="I26" s="243"/>
      <c r="J26" s="244"/>
      <c r="K26" s="136">
        <f>SUM('SLU #1'!H41:H43,'SLU #2'!H41:H43,'SLU #3'!H41:H43,'SLU #4'!H41:H43,'SLU #5'!H41:H43,'SLU #6'!H41:H43)</f>
        <v>0</v>
      </c>
      <c r="L26" s="139">
        <f>SUM('SLU #1'!I41:I43,'SLU #2'!I41:I43,'SLU #3'!I41:I43,'SLU #4'!I41:I43,'SLU #5'!I41:I43,'SLU #6'!I41:I43)</f>
        <v>0</v>
      </c>
      <c r="M26" s="142">
        <f>ROUND(SUM($I26,K26),1)</f>
        <v>0</v>
      </c>
      <c r="N26" s="145">
        <f t="shared" ref="N26" si="17">SUM($J26,L26)</f>
        <v>0</v>
      </c>
      <c r="O26" s="152"/>
      <c r="P26" s="152"/>
      <c r="Q26" s="130" t="str">
        <f>IF(N26=0,"",$G26/$N26)</f>
        <v/>
      </c>
      <c r="R26" s="157" t="str">
        <f t="shared" ref="R26" si="18">IF(Q26&gt;$R$9,"NOT REASONABLE","REASONABLE")</f>
        <v>NOT REASONABLE</v>
      </c>
      <c r="S26" s="55"/>
      <c r="T26" s="160">
        <f>IF(N26=0,(G26/R$9),IF(R26="NOT REASONABLE",(G26/R$9)-N26,""))</f>
        <v>0</v>
      </c>
      <c r="U26" s="163">
        <f t="shared" ref="U26" si="19">IF(T26&lt;&gt;"",((T26*22163)/365),"")</f>
        <v>0</v>
      </c>
    </row>
    <row r="27" spans="3:21" x14ac:dyDescent="0.25">
      <c r="C27" s="128"/>
      <c r="D27" s="60" t="s">
        <v>29</v>
      </c>
      <c r="E27" s="12"/>
      <c r="F27" s="12"/>
      <c r="G27" s="131"/>
      <c r="H27" s="134"/>
      <c r="I27" s="245"/>
      <c r="J27" s="246"/>
      <c r="K27" s="137"/>
      <c r="L27" s="140"/>
      <c r="M27" s="143"/>
      <c r="N27" s="146"/>
      <c r="O27" s="153"/>
      <c r="P27" s="153"/>
      <c r="Q27" s="155"/>
      <c r="R27" s="158"/>
      <c r="S27" s="55"/>
      <c r="T27" s="161"/>
      <c r="U27" s="164"/>
    </row>
    <row r="28" spans="3:21" ht="15.75" thickBot="1" x14ac:dyDescent="0.3">
      <c r="C28" s="129"/>
      <c r="D28" s="61" t="s">
        <v>28</v>
      </c>
      <c r="E28" s="13"/>
      <c r="F28" s="13"/>
      <c r="G28" s="132"/>
      <c r="H28" s="135"/>
      <c r="I28" s="247"/>
      <c r="J28" s="248"/>
      <c r="K28" s="138"/>
      <c r="L28" s="141"/>
      <c r="M28" s="144"/>
      <c r="N28" s="147"/>
      <c r="O28" s="154"/>
      <c r="P28" s="154"/>
      <c r="Q28" s="156"/>
      <c r="R28" s="159"/>
      <c r="S28" s="55"/>
      <c r="T28" s="162"/>
      <c r="U28" s="165"/>
    </row>
    <row r="29" spans="3:21" x14ac:dyDescent="0.25">
      <c r="C29" s="127">
        <v>7</v>
      </c>
      <c r="D29" s="59" t="s">
        <v>26</v>
      </c>
      <c r="E29" s="11"/>
      <c r="F29" s="11"/>
      <c r="G29" s="130">
        <f t="shared" ref="G29" si="20">((E29*F29)*$G$9)+((E30*F30)*$G$9)+((E31*F31)*$G$9)</f>
        <v>0</v>
      </c>
      <c r="H29" s="133"/>
      <c r="I29" s="243"/>
      <c r="J29" s="244"/>
      <c r="K29" s="136">
        <f>SUM('SLU #1'!H44:H46,'SLU #2'!H44:H46,'SLU #3'!H44:H46,'SLU #4'!H44:H46,'SLU #5'!H44:H46,'SLU #6'!H44:H46,)</f>
        <v>0</v>
      </c>
      <c r="L29" s="139">
        <f>SUM('SLU #1'!I44:I46,'SLU #2'!I44:I46,'SLU #3'!I44:I46,'SLU #4'!I44:I46,'SLU #5'!I44:I46,'SLU #6'!I44:I46)</f>
        <v>0</v>
      </c>
      <c r="M29" s="142">
        <f>ROUND(SUM($I29,K29),1)</f>
        <v>0</v>
      </c>
      <c r="N29" s="145">
        <f t="shared" ref="N29" si="21">SUM($J29,L29)</f>
        <v>0</v>
      </c>
      <c r="O29" s="152"/>
      <c r="P29" s="152"/>
      <c r="Q29" s="130" t="str">
        <f>IF(N29=0,"",$G29/$N29)</f>
        <v/>
      </c>
      <c r="R29" s="157" t="str">
        <f t="shared" ref="R29" si="22">IF(Q29&gt;$R$9,"NOT REASONABLE","REASONABLE")</f>
        <v>NOT REASONABLE</v>
      </c>
      <c r="S29" s="55"/>
      <c r="T29" s="160">
        <f>IF(N29=0,(G29/R$9),IF(R29="NOT REASONABLE",(G29/R$9)-N29,""))</f>
        <v>0</v>
      </c>
      <c r="U29" s="163">
        <f t="shared" ref="U29" si="23">IF(T29&lt;&gt;"",((T29*22163)/365),"")</f>
        <v>0</v>
      </c>
    </row>
    <row r="30" spans="3:21" x14ac:dyDescent="0.25">
      <c r="C30" s="128"/>
      <c r="D30" s="60" t="s">
        <v>29</v>
      </c>
      <c r="E30" s="12"/>
      <c r="F30" s="12"/>
      <c r="G30" s="131"/>
      <c r="H30" s="134"/>
      <c r="I30" s="245"/>
      <c r="J30" s="246"/>
      <c r="K30" s="137"/>
      <c r="L30" s="140"/>
      <c r="M30" s="143"/>
      <c r="N30" s="146"/>
      <c r="O30" s="153"/>
      <c r="P30" s="153"/>
      <c r="Q30" s="155"/>
      <c r="R30" s="158"/>
      <c r="S30" s="55"/>
      <c r="T30" s="161"/>
      <c r="U30" s="164"/>
    </row>
    <row r="31" spans="3:21" ht="15.75" thickBot="1" x14ac:dyDescent="0.3">
      <c r="C31" s="129"/>
      <c r="D31" s="61" t="s">
        <v>28</v>
      </c>
      <c r="E31" s="13"/>
      <c r="F31" s="13"/>
      <c r="G31" s="132"/>
      <c r="H31" s="135"/>
      <c r="I31" s="247"/>
      <c r="J31" s="248"/>
      <c r="K31" s="138"/>
      <c r="L31" s="141"/>
      <c r="M31" s="144"/>
      <c r="N31" s="147"/>
      <c r="O31" s="154"/>
      <c r="P31" s="154"/>
      <c r="Q31" s="156"/>
      <c r="R31" s="159"/>
      <c r="S31" s="55"/>
      <c r="T31" s="162"/>
      <c r="U31" s="165"/>
    </row>
    <row r="32" spans="3:21" x14ac:dyDescent="0.25">
      <c r="C32" s="127">
        <v>8</v>
      </c>
      <c r="D32" s="59" t="s">
        <v>26</v>
      </c>
      <c r="E32" s="11"/>
      <c r="F32" s="11"/>
      <c r="G32" s="130">
        <f t="shared" ref="G32" si="24">((E32*F32)*$G$9)+((E33*F33)*$G$9)+((E34*F34)*$G$9)</f>
        <v>0</v>
      </c>
      <c r="H32" s="133"/>
      <c r="I32" s="243"/>
      <c r="J32" s="244"/>
      <c r="K32" s="136">
        <f>SUM('SLU #1'!H47:H49,'SLU #2'!H47:H49,'SLU #3'!H47:H49,'SLU #4'!H47:H49,'SLU #5'!H47:H49,'SLU #6'!H47:H49)</f>
        <v>0</v>
      </c>
      <c r="L32" s="139">
        <f>SUM('SLU #1'!I47:I49,'SLU #2'!I47:I49,'SLU #3'!I47:I49,'SLU #4'!I47:I49,'SLU #5'!I47:I49,'SLU #6'!I47:I49)</f>
        <v>0</v>
      </c>
      <c r="M32" s="142">
        <f>ROUND(SUM($I32,K32),1)</f>
        <v>0</v>
      </c>
      <c r="N32" s="145">
        <f t="shared" ref="N32" si="25">SUM($J32,L32)</f>
        <v>0</v>
      </c>
      <c r="O32" s="152"/>
      <c r="P32" s="152"/>
      <c r="Q32" s="130" t="str">
        <f>IF(N32=0,"",$G32/$N32)</f>
        <v/>
      </c>
      <c r="R32" s="157" t="str">
        <f t="shared" ref="R32" si="26">IF(Q32&gt;$R$9,"NOT REASONABLE","REASONABLE")</f>
        <v>NOT REASONABLE</v>
      </c>
      <c r="S32" s="55"/>
      <c r="T32" s="160">
        <f>IF(N32=0,(G32/R$9),IF(R32="NOT REASONABLE",(G32/R$9)-N32,""))</f>
        <v>0</v>
      </c>
      <c r="U32" s="163">
        <f t="shared" ref="U32" si="27">IF(T32&lt;&gt;"",((T32*22163)/365),"")</f>
        <v>0</v>
      </c>
    </row>
    <row r="33" spans="3:21" x14ac:dyDescent="0.25">
      <c r="C33" s="128"/>
      <c r="D33" s="60" t="s">
        <v>29</v>
      </c>
      <c r="E33" s="12"/>
      <c r="F33" s="12"/>
      <c r="G33" s="131"/>
      <c r="H33" s="134"/>
      <c r="I33" s="245"/>
      <c r="J33" s="246"/>
      <c r="K33" s="137"/>
      <c r="L33" s="140"/>
      <c r="M33" s="143"/>
      <c r="N33" s="146"/>
      <c r="O33" s="153"/>
      <c r="P33" s="153"/>
      <c r="Q33" s="155"/>
      <c r="R33" s="158"/>
      <c r="S33" s="55"/>
      <c r="T33" s="161"/>
      <c r="U33" s="164"/>
    </row>
    <row r="34" spans="3:21" ht="15.75" thickBot="1" x14ac:dyDescent="0.3">
      <c r="C34" s="129"/>
      <c r="D34" s="61" t="s">
        <v>28</v>
      </c>
      <c r="E34" s="13"/>
      <c r="F34" s="13"/>
      <c r="G34" s="132"/>
      <c r="H34" s="135"/>
      <c r="I34" s="247"/>
      <c r="J34" s="248"/>
      <c r="K34" s="138"/>
      <c r="L34" s="141"/>
      <c r="M34" s="144"/>
      <c r="N34" s="147"/>
      <c r="O34" s="154"/>
      <c r="P34" s="154"/>
      <c r="Q34" s="156"/>
      <c r="R34" s="159"/>
      <c r="S34" s="55"/>
      <c r="T34" s="162"/>
      <c r="U34" s="165"/>
    </row>
    <row r="35" spans="3:21" ht="17.25" customHeight="1" x14ac:dyDescent="0.25">
      <c r="C35" t="s">
        <v>60</v>
      </c>
      <c r="T35" s="148" t="s">
        <v>98</v>
      </c>
      <c r="U35" s="149"/>
    </row>
    <row r="36" spans="3:21" ht="17.25" x14ac:dyDescent="0.25">
      <c r="C36" t="s">
        <v>84</v>
      </c>
      <c r="T36" s="122"/>
      <c r="U36" s="123"/>
    </row>
    <row r="37" spans="3:21" ht="17.25" x14ac:dyDescent="0.25">
      <c r="C37" t="s">
        <v>77</v>
      </c>
      <c r="T37" s="122"/>
      <c r="U37" s="123"/>
    </row>
    <row r="38" spans="3:21" ht="18" thickBot="1" x14ac:dyDescent="0.3">
      <c r="C38" s="85" t="s">
        <v>107</v>
      </c>
      <c r="T38" s="150"/>
      <c r="U38" s="151"/>
    </row>
    <row r="39" spans="3:21" ht="17.25" x14ac:dyDescent="0.25">
      <c r="C39" t="s">
        <v>106</v>
      </c>
    </row>
  </sheetData>
  <mergeCells count="134">
    <mergeCell ref="B2:R2"/>
    <mergeCell ref="D3:R3"/>
    <mergeCell ref="D4:R4"/>
    <mergeCell ref="D5:R5"/>
    <mergeCell ref="D6:R6"/>
    <mergeCell ref="C7:R7"/>
    <mergeCell ref="K11:K13"/>
    <mergeCell ref="T14:T16"/>
    <mergeCell ref="U14:U16"/>
    <mergeCell ref="C8:R8"/>
    <mergeCell ref="T9:U9"/>
    <mergeCell ref="E9:F9"/>
    <mergeCell ref="I9:J9"/>
    <mergeCell ref="K9:L9"/>
    <mergeCell ref="O9:Q9"/>
    <mergeCell ref="N14:N16"/>
    <mergeCell ref="O14:O16"/>
    <mergeCell ref="P14:P16"/>
    <mergeCell ref="Q14:Q16"/>
    <mergeCell ref="R14:R16"/>
    <mergeCell ref="M9:N9"/>
    <mergeCell ref="L17:L19"/>
    <mergeCell ref="M17:M19"/>
    <mergeCell ref="M14:M16"/>
    <mergeCell ref="R11:R13"/>
    <mergeCell ref="T11:T13"/>
    <mergeCell ref="U11:U13"/>
    <mergeCell ref="C14:C16"/>
    <mergeCell ref="G14:G16"/>
    <mergeCell ref="H14:H16"/>
    <mergeCell ref="I14:I16"/>
    <mergeCell ref="J14:J16"/>
    <mergeCell ref="K14:K16"/>
    <mergeCell ref="L14:L16"/>
    <mergeCell ref="L11:L13"/>
    <mergeCell ref="M11:M13"/>
    <mergeCell ref="N11:N13"/>
    <mergeCell ref="O11:O13"/>
    <mergeCell ref="P11:P13"/>
    <mergeCell ref="Q11:Q13"/>
    <mergeCell ref="C11:C13"/>
    <mergeCell ref="G11:G13"/>
    <mergeCell ref="H11:H13"/>
    <mergeCell ref="I11:I13"/>
    <mergeCell ref="J11:J13"/>
    <mergeCell ref="O20:O22"/>
    <mergeCell ref="P20:P22"/>
    <mergeCell ref="Q20:Q22"/>
    <mergeCell ref="R20:R22"/>
    <mergeCell ref="T20:T22"/>
    <mergeCell ref="U20:U22"/>
    <mergeCell ref="U17:U19"/>
    <mergeCell ref="C20:C22"/>
    <mergeCell ref="G20:G22"/>
    <mergeCell ref="H20:H22"/>
    <mergeCell ref="I20:I22"/>
    <mergeCell ref="J20:J22"/>
    <mergeCell ref="K20:K22"/>
    <mergeCell ref="L20:L22"/>
    <mergeCell ref="M20:M22"/>
    <mergeCell ref="N20:N22"/>
    <mergeCell ref="N17:N19"/>
    <mergeCell ref="O17:O19"/>
    <mergeCell ref="P17:P19"/>
    <mergeCell ref="Q17:Q19"/>
    <mergeCell ref="R17:R19"/>
    <mergeCell ref="T17:T19"/>
    <mergeCell ref="C17:C19"/>
    <mergeCell ref="G17:G19"/>
    <mergeCell ref="H17:H19"/>
    <mergeCell ref="I17:I19"/>
    <mergeCell ref="J17:J19"/>
    <mergeCell ref="K17:K19"/>
    <mergeCell ref="R23:R25"/>
    <mergeCell ref="T23:T25"/>
    <mergeCell ref="U23:U25"/>
    <mergeCell ref="C26:C28"/>
    <mergeCell ref="G26:G28"/>
    <mergeCell ref="H26:H28"/>
    <mergeCell ref="I26:I28"/>
    <mergeCell ref="J26:J28"/>
    <mergeCell ref="K26:K28"/>
    <mergeCell ref="L26:L28"/>
    <mergeCell ref="L23:L25"/>
    <mergeCell ref="M23:M25"/>
    <mergeCell ref="N23:N25"/>
    <mergeCell ref="O23:O25"/>
    <mergeCell ref="P23:P25"/>
    <mergeCell ref="Q23:Q25"/>
    <mergeCell ref="C23:C25"/>
    <mergeCell ref="G23:G25"/>
    <mergeCell ref="H23:H25"/>
    <mergeCell ref="I23:I25"/>
    <mergeCell ref="J23:J25"/>
    <mergeCell ref="K23:K25"/>
    <mergeCell ref="T26:T28"/>
    <mergeCell ref="U26:U28"/>
    <mergeCell ref="C29:C31"/>
    <mergeCell ref="G29:G31"/>
    <mergeCell ref="H29:H31"/>
    <mergeCell ref="I29:I31"/>
    <mergeCell ref="J29:J31"/>
    <mergeCell ref="K29:K31"/>
    <mergeCell ref="L29:L31"/>
    <mergeCell ref="M29:M31"/>
    <mergeCell ref="M26:M28"/>
    <mergeCell ref="N26:N28"/>
    <mergeCell ref="O26:O28"/>
    <mergeCell ref="P26:P28"/>
    <mergeCell ref="Q26:Q28"/>
    <mergeCell ref="R26:R28"/>
    <mergeCell ref="T35:U38"/>
    <mergeCell ref="O32:O34"/>
    <mergeCell ref="P32:P34"/>
    <mergeCell ref="Q32:Q34"/>
    <mergeCell ref="R32:R34"/>
    <mergeCell ref="T32:T34"/>
    <mergeCell ref="U32:U34"/>
    <mergeCell ref="U29:U31"/>
    <mergeCell ref="N29:N31"/>
    <mergeCell ref="O29:O31"/>
    <mergeCell ref="P29:P31"/>
    <mergeCell ref="Q29:Q31"/>
    <mergeCell ref="R29:R31"/>
    <mergeCell ref="T29:T31"/>
    <mergeCell ref="C32:C34"/>
    <mergeCell ref="G32:G34"/>
    <mergeCell ref="H32:H34"/>
    <mergeCell ref="I32:I34"/>
    <mergeCell ref="J32:J34"/>
    <mergeCell ref="K32:K34"/>
    <mergeCell ref="L32:L34"/>
    <mergeCell ref="M32:M34"/>
    <mergeCell ref="N32:N34"/>
  </mergeCells>
  <conditionalFormatting sqref="P11:P34">
    <cfRule type="containsBlanks" dxfId="11" priority="6">
      <formula>LEN(TRIM(P11))=0</formula>
    </cfRule>
    <cfRule type="cellIs" dxfId="10" priority="7" operator="lessThan">
      <formula>7</formula>
    </cfRule>
  </conditionalFormatting>
  <conditionalFormatting sqref="R11:R34">
    <cfRule type="containsText" dxfId="9" priority="1" operator="containsText" text="NO">
      <formula>NOT(ISERROR(SEARCH("NO",R11)))</formula>
    </cfRule>
    <cfRule type="containsText" dxfId="8" priority="2" operator="containsText" text="YES">
      <formula>NOT(ISERROR(SEARCH("YES",R11)))</formula>
    </cfRule>
  </conditionalFormatting>
  <conditionalFormatting sqref="S11:S34">
    <cfRule type="containsText" dxfId="7" priority="8" operator="containsText" text="NOT REASONABLE">
      <formula>NOT(ISERROR(SEARCH("NOT REASONABLE",S11)))</formula>
    </cfRule>
    <cfRule type="containsText" dxfId="6" priority="9" operator="containsText" text="REASONABLE">
      <formula>NOT(ISERROR(SEARCH("REASONABLE",S11)))</formula>
    </cfRule>
  </conditionalFormatting>
  <pageMargins left="0.7" right="0.7" top="0.75" bottom="0.75" header="0.3" footer="0.3"/>
  <pageSetup scale="48" orientation="landscape" horizontalDpi="360" verticalDpi="360" r:id="rId1"/>
  <extLst>
    <ext xmlns:x14="http://schemas.microsoft.com/office/spreadsheetml/2009/9/main" uri="{CCE6A557-97BC-4b89-ADB6-D9C93CAAB3DF}">
      <x14:dataValidations xmlns:xm="http://schemas.microsoft.com/office/excel/2006/main" count="1">
        <x14:dataValidation type="list" allowBlank="1" showInputMessage="1" showErrorMessage="1" xr:uid="{9A6B89C6-77A9-4EE2-BD3F-354F6EAB932D}">
          <x14:formula1>
            <xm:f>BarrierLocations!$A$1:$A$3</xm:f>
          </x14:formula1>
          <xm:sqref>D11:D34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275C9-B944-4095-9D4A-0DDE62B2C039}">
  <sheetPr>
    <tabColor rgb="FF92D050"/>
    <pageSetUpPr fitToPage="1"/>
  </sheetPr>
  <dimension ref="B1:L50"/>
  <sheetViews>
    <sheetView zoomScale="70" zoomScaleNormal="70" workbookViewId="0">
      <selection activeCell="H32" sqref="H32:H34"/>
    </sheetView>
  </sheetViews>
  <sheetFormatPr defaultColWidth="8.85546875" defaultRowHeight="15" x14ac:dyDescent="0.25"/>
  <cols>
    <col min="2" max="2" width="11.28515625" customWidth="1"/>
    <col min="3" max="3" width="15.7109375" customWidth="1"/>
    <col min="4" max="4" width="14.5703125" customWidth="1"/>
    <col min="5" max="5" width="17" customWidth="1"/>
    <col min="6" max="6" width="30" customWidth="1"/>
    <col min="7" max="7" width="29.5703125" customWidth="1"/>
    <col min="8" max="8" width="25.5703125" customWidth="1"/>
    <col min="9" max="9" width="18" customWidth="1"/>
    <col min="10" max="10" width="12" customWidth="1"/>
    <col min="11" max="11" width="10.85546875" customWidth="1"/>
    <col min="12" max="12" width="12.42578125" bestFit="1" customWidth="1"/>
    <col min="13" max="13" width="20.42578125" customWidth="1"/>
    <col min="14" max="14" width="22.42578125" customWidth="1"/>
    <col min="15" max="15" width="20.42578125" customWidth="1"/>
  </cols>
  <sheetData>
    <row r="1" spans="2:12" ht="27" customHeight="1" thickBot="1" x14ac:dyDescent="0.4">
      <c r="B1" s="222" t="s">
        <v>38</v>
      </c>
      <c r="C1" s="223"/>
      <c r="D1" s="224"/>
      <c r="E1" s="225"/>
      <c r="F1" s="225"/>
      <c r="G1" s="225"/>
      <c r="H1" s="225"/>
      <c r="I1" s="226"/>
    </row>
    <row r="2" spans="2:12" ht="27" customHeight="1" thickBot="1" x14ac:dyDescent="0.4">
      <c r="B2" s="222" t="s">
        <v>40</v>
      </c>
      <c r="C2" s="223"/>
      <c r="D2" s="224"/>
      <c r="E2" s="225"/>
      <c r="F2" s="225"/>
      <c r="G2" s="225"/>
      <c r="H2" s="225"/>
      <c r="I2" s="226"/>
    </row>
    <row r="3" spans="2:12" ht="24" thickBot="1" x14ac:dyDescent="0.4">
      <c r="B3" s="227" t="s">
        <v>39</v>
      </c>
      <c r="C3" s="228"/>
      <c r="D3" s="224"/>
      <c r="E3" s="225"/>
      <c r="F3" s="225"/>
      <c r="G3" s="225"/>
      <c r="H3" s="225"/>
      <c r="I3" s="226"/>
    </row>
    <row r="4" spans="2:12" ht="32.25" thickBot="1" x14ac:dyDescent="0.3">
      <c r="B4" s="198" t="s">
        <v>63</v>
      </c>
      <c r="C4" s="199"/>
      <c r="D4" s="199"/>
      <c r="E4" s="199"/>
      <c r="F4" s="199"/>
      <c r="G4" s="199"/>
      <c r="H4" s="199"/>
      <c r="I4" s="199"/>
    </row>
    <row r="5" spans="2:12" ht="15.75" thickBot="1" x14ac:dyDescent="0.3">
      <c r="B5" s="14" t="s">
        <v>12</v>
      </c>
      <c r="C5" s="15" t="s">
        <v>6</v>
      </c>
      <c r="D5" s="211" t="s">
        <v>2</v>
      </c>
      <c r="E5" s="212"/>
      <c r="F5" s="212"/>
      <c r="G5" s="212"/>
      <c r="H5" s="212"/>
      <c r="I5" s="15" t="s">
        <v>3</v>
      </c>
    </row>
    <row r="6" spans="2:12" ht="19.5" thickBot="1" x14ac:dyDescent="0.3">
      <c r="B6" s="194" t="s">
        <v>16</v>
      </c>
      <c r="C6" s="195"/>
      <c r="D6" s="195"/>
      <c r="E6" s="195"/>
      <c r="F6" s="195"/>
      <c r="G6" s="195"/>
      <c r="H6" s="195"/>
      <c r="I6" s="196"/>
    </row>
    <row r="7" spans="2:12" ht="14.45" customHeight="1" x14ac:dyDescent="0.25">
      <c r="B7" s="213" t="s">
        <v>18</v>
      </c>
      <c r="C7" s="17" t="s">
        <v>7</v>
      </c>
      <c r="D7" s="216" t="s">
        <v>82</v>
      </c>
      <c r="E7" s="217"/>
      <c r="F7" s="217"/>
      <c r="G7" s="217"/>
      <c r="H7" s="217"/>
      <c r="I7" s="77">
        <v>2.5299999999999998</v>
      </c>
    </row>
    <row r="8" spans="2:12" ht="14.45" customHeight="1" x14ac:dyDescent="0.25">
      <c r="B8" s="214"/>
      <c r="C8" s="17" t="s">
        <v>8</v>
      </c>
      <c r="D8" s="218" t="s">
        <v>13</v>
      </c>
      <c r="E8" s="219"/>
      <c r="F8" s="219"/>
      <c r="G8" s="219"/>
      <c r="H8" s="219"/>
      <c r="I8" s="18">
        <v>8760</v>
      </c>
    </row>
    <row r="9" spans="2:12" ht="15" customHeight="1" thickBot="1" x14ac:dyDescent="0.3">
      <c r="B9" s="215"/>
      <c r="C9" s="17" t="s">
        <v>9</v>
      </c>
      <c r="D9" s="220" t="s">
        <v>36</v>
      </c>
      <c r="E9" s="221"/>
      <c r="F9" s="221"/>
      <c r="G9" s="221"/>
      <c r="H9" s="221"/>
      <c r="I9" s="18">
        <f>I7*I8</f>
        <v>22162.799999999999</v>
      </c>
    </row>
    <row r="10" spans="2:12" ht="19.5" thickBot="1" x14ac:dyDescent="0.3">
      <c r="B10" s="194" t="s">
        <v>21</v>
      </c>
      <c r="C10" s="195"/>
      <c r="D10" s="195"/>
      <c r="E10" s="195"/>
      <c r="F10" s="195"/>
      <c r="G10" s="195"/>
      <c r="H10" s="195"/>
      <c r="I10" s="196"/>
    </row>
    <row r="11" spans="2:12" ht="14.45" customHeight="1" x14ac:dyDescent="0.25">
      <c r="B11" s="207" t="s">
        <v>19</v>
      </c>
      <c r="C11" s="19" t="s">
        <v>7</v>
      </c>
      <c r="D11" s="148" t="s">
        <v>30</v>
      </c>
      <c r="E11" s="208"/>
      <c r="F11" s="208"/>
      <c r="G11" s="208"/>
      <c r="H11" s="208"/>
      <c r="I11" s="1"/>
    </row>
    <row r="12" spans="2:12" ht="14.45" customHeight="1" x14ac:dyDescent="0.25">
      <c r="B12" s="203"/>
      <c r="C12" s="19" t="s">
        <v>8</v>
      </c>
      <c r="D12" s="122" t="s">
        <v>31</v>
      </c>
      <c r="E12" s="104"/>
      <c r="F12" s="104"/>
      <c r="G12" s="104"/>
      <c r="H12" s="104"/>
      <c r="I12" s="1"/>
      <c r="K12" s="64"/>
    </row>
    <row r="13" spans="2:12" ht="14.45" customHeight="1" x14ac:dyDescent="0.25">
      <c r="B13" s="203"/>
      <c r="C13" s="19" t="s">
        <v>9</v>
      </c>
      <c r="D13" s="122" t="s">
        <v>4</v>
      </c>
      <c r="E13" s="104"/>
      <c r="F13" s="104"/>
      <c r="G13" s="104"/>
      <c r="H13" s="104"/>
      <c r="I13" s="1"/>
    </row>
    <row r="14" spans="2:12" ht="15" customHeight="1" thickBot="1" x14ac:dyDescent="0.3">
      <c r="B14" s="203"/>
      <c r="C14" s="19" t="s">
        <v>10</v>
      </c>
      <c r="D14" s="122" t="s">
        <v>5</v>
      </c>
      <c r="E14" s="104"/>
      <c r="F14" s="104"/>
      <c r="G14" s="104"/>
      <c r="H14" s="104"/>
      <c r="I14" s="1"/>
      <c r="K14" s="64"/>
      <c r="L14" s="64"/>
    </row>
    <row r="15" spans="2:12" ht="15" customHeight="1" thickBot="1" x14ac:dyDescent="0.3">
      <c r="B15" s="204"/>
      <c r="C15" s="19" t="s">
        <v>11</v>
      </c>
      <c r="D15" s="209" t="s">
        <v>35</v>
      </c>
      <c r="E15" s="210"/>
      <c r="F15" s="210"/>
      <c r="G15" s="210"/>
      <c r="H15" s="210"/>
      <c r="I15" s="20">
        <f>I11*I12*I13*I14</f>
        <v>0</v>
      </c>
      <c r="L15" s="64"/>
    </row>
    <row r="16" spans="2:12" ht="19.5" thickBot="1" x14ac:dyDescent="0.3">
      <c r="B16" s="194" t="s">
        <v>65</v>
      </c>
      <c r="C16" s="195"/>
      <c r="D16" s="195"/>
      <c r="E16" s="195"/>
      <c r="F16" s="195"/>
      <c r="G16" s="195"/>
      <c r="H16" s="195"/>
      <c r="I16" s="196"/>
      <c r="L16" s="64"/>
    </row>
    <row r="17" spans="2:9" ht="21.6" customHeight="1" thickBot="1" x14ac:dyDescent="0.3">
      <c r="B17" s="58" t="s">
        <v>20</v>
      </c>
      <c r="C17" s="19" t="s">
        <v>7</v>
      </c>
      <c r="D17" s="205" t="s">
        <v>62</v>
      </c>
      <c r="E17" s="206"/>
      <c r="F17" s="206"/>
      <c r="G17" s="206"/>
      <c r="H17" s="206"/>
      <c r="I17" s="45">
        <f>I15/I9</f>
        <v>0</v>
      </c>
    </row>
    <row r="18" spans="2:9" ht="21.6" customHeight="1" thickBot="1" x14ac:dyDescent="0.3">
      <c r="B18" s="194" t="s">
        <v>66</v>
      </c>
      <c r="C18" s="195"/>
      <c r="D18" s="195"/>
      <c r="E18" s="195"/>
      <c r="F18" s="195"/>
      <c r="G18" s="195"/>
      <c r="H18" s="195"/>
      <c r="I18" s="196"/>
    </row>
    <row r="19" spans="2:9" ht="15" customHeight="1" thickBot="1" x14ac:dyDescent="0.3">
      <c r="B19" s="207" t="s">
        <v>37</v>
      </c>
      <c r="C19" s="21" t="s">
        <v>7</v>
      </c>
      <c r="D19" s="148" t="s">
        <v>14</v>
      </c>
      <c r="E19" s="208"/>
      <c r="F19" s="208"/>
      <c r="G19" s="208"/>
      <c r="H19" s="208"/>
      <c r="I19" s="43"/>
    </row>
    <row r="20" spans="2:9" ht="15" customHeight="1" thickBot="1" x14ac:dyDescent="0.3">
      <c r="B20" s="204"/>
      <c r="C20" s="19" t="s">
        <v>8</v>
      </c>
      <c r="D20" s="150" t="s">
        <v>64</v>
      </c>
      <c r="E20" s="197"/>
      <c r="F20" s="197"/>
      <c r="G20" s="197"/>
      <c r="H20" s="197"/>
      <c r="I20" s="63" t="str">
        <f>IF(I19=0, "0", I17/I19)</f>
        <v>0</v>
      </c>
    </row>
    <row r="21" spans="2:9" ht="19.5" thickBot="1" x14ac:dyDescent="0.3">
      <c r="B21" s="194" t="s">
        <v>17</v>
      </c>
      <c r="C21" s="195"/>
      <c r="D21" s="195"/>
      <c r="E21" s="195"/>
      <c r="F21" s="195"/>
      <c r="G21" s="195"/>
      <c r="H21" s="195"/>
      <c r="I21" s="196"/>
    </row>
    <row r="22" spans="2:9" ht="15.75" thickBot="1" x14ac:dyDescent="0.3">
      <c r="B22" s="203" t="s">
        <v>67</v>
      </c>
      <c r="C22" s="19" t="s">
        <v>7</v>
      </c>
      <c r="D22" s="104" t="s">
        <v>116</v>
      </c>
      <c r="E22" s="104"/>
      <c r="F22" s="104"/>
      <c r="G22" s="104"/>
      <c r="H22" s="104"/>
      <c r="I22" s="43"/>
    </row>
    <row r="23" spans="2:9" ht="15" customHeight="1" thickBot="1" x14ac:dyDescent="0.3">
      <c r="B23" s="204"/>
      <c r="C23" s="84" t="s">
        <v>8</v>
      </c>
      <c r="D23" s="197" t="s">
        <v>34</v>
      </c>
      <c r="E23" s="197"/>
      <c r="F23" s="197"/>
      <c r="G23" s="197"/>
      <c r="H23" s="197"/>
      <c r="I23" s="86" t="e">
        <f>VLOOKUP(I22,B26:I49, 8, FALSE)</f>
        <v>#N/A</v>
      </c>
    </row>
    <row r="24" spans="2:9" ht="32.25" thickBot="1" x14ac:dyDescent="0.3">
      <c r="B24" s="198" t="s">
        <v>33</v>
      </c>
      <c r="C24" s="199"/>
      <c r="D24" s="199"/>
      <c r="E24" s="199"/>
      <c r="F24" s="199"/>
      <c r="G24" s="199"/>
      <c r="H24" s="199"/>
      <c r="I24" s="200"/>
    </row>
    <row r="25" spans="2:9" ht="75.75" customHeight="1" thickBot="1" x14ac:dyDescent="0.3">
      <c r="B25" s="22" t="s">
        <v>27</v>
      </c>
      <c r="C25" s="23" t="s">
        <v>23</v>
      </c>
      <c r="D25" s="23" t="s">
        <v>24</v>
      </c>
      <c r="E25" s="23" t="s">
        <v>25</v>
      </c>
      <c r="F25" s="23" t="s">
        <v>48</v>
      </c>
      <c r="G25" s="23" t="s">
        <v>100</v>
      </c>
      <c r="H25" s="24" t="s">
        <v>115</v>
      </c>
      <c r="I25" s="24" t="s">
        <v>114</v>
      </c>
    </row>
    <row r="26" spans="2:9" x14ac:dyDescent="0.25">
      <c r="B26" s="192">
        <v>1</v>
      </c>
      <c r="C26" s="25" t="str">
        <f>'Noise Barrier Master Table'!D11</f>
        <v>ROW</v>
      </c>
      <c r="D26" s="26">
        <f>'Noise Barrier Master Table'!E11</f>
        <v>0</v>
      </c>
      <c r="E26" s="26">
        <f>'Noise Barrier Master Table'!F11</f>
        <v>0</v>
      </c>
      <c r="F26" s="193"/>
      <c r="G26" s="193"/>
      <c r="H26" s="238">
        <f>F26*$I$20</f>
        <v>0</v>
      </c>
      <c r="I26" s="238">
        <f>G26*$I$20</f>
        <v>0</v>
      </c>
    </row>
    <row r="27" spans="2:9" x14ac:dyDescent="0.25">
      <c r="B27" s="187"/>
      <c r="C27" s="27" t="str">
        <f>'Noise Barrier Master Table'!D12</f>
        <v>Shoulder</v>
      </c>
      <c r="D27" s="28">
        <f>'Noise Barrier Master Table'!E12</f>
        <v>0</v>
      </c>
      <c r="E27" s="28">
        <f>'Noise Barrier Master Table'!F12</f>
        <v>0</v>
      </c>
      <c r="F27" s="190"/>
      <c r="G27" s="190"/>
      <c r="H27" s="239"/>
      <c r="I27" s="239"/>
    </row>
    <row r="28" spans="2:9" ht="15.75" thickBot="1" x14ac:dyDescent="0.3">
      <c r="B28" s="201"/>
      <c r="C28" s="29" t="str">
        <f>'Noise Barrier Master Table'!D13</f>
        <v>Structure</v>
      </c>
      <c r="D28" s="30">
        <f>'Noise Barrier Master Table'!E13</f>
        <v>0</v>
      </c>
      <c r="E28" s="30">
        <f>'Noise Barrier Master Table'!F13</f>
        <v>0</v>
      </c>
      <c r="F28" s="202"/>
      <c r="G28" s="202"/>
      <c r="H28" s="240"/>
      <c r="I28" s="240"/>
    </row>
    <row r="29" spans="2:9" x14ac:dyDescent="0.25">
      <c r="B29" s="192">
        <v>2</v>
      </c>
      <c r="C29" s="25" t="str">
        <f>'Noise Barrier Master Table'!D14</f>
        <v>ROW</v>
      </c>
      <c r="D29" s="26">
        <f>'Noise Barrier Master Table'!E14</f>
        <v>0</v>
      </c>
      <c r="E29" s="26">
        <f>'Noise Barrier Master Table'!F14</f>
        <v>0</v>
      </c>
      <c r="F29" s="193"/>
      <c r="G29" s="193"/>
      <c r="H29" s="238">
        <f>F29*$I$20</f>
        <v>0</v>
      </c>
      <c r="I29" s="238">
        <f>G29*$I$20</f>
        <v>0</v>
      </c>
    </row>
    <row r="30" spans="2:9" x14ac:dyDescent="0.25">
      <c r="B30" s="187"/>
      <c r="C30" s="27" t="str">
        <f>'Noise Barrier Master Table'!D15</f>
        <v>Shoulder</v>
      </c>
      <c r="D30" s="28">
        <f>'Noise Barrier Master Table'!E15</f>
        <v>0</v>
      </c>
      <c r="E30" s="28">
        <f>'Noise Barrier Master Table'!F15</f>
        <v>0</v>
      </c>
      <c r="F30" s="190"/>
      <c r="G30" s="190"/>
      <c r="H30" s="239"/>
      <c r="I30" s="239"/>
    </row>
    <row r="31" spans="2:9" ht="15.75" thickBot="1" x14ac:dyDescent="0.3">
      <c r="B31" s="188"/>
      <c r="C31" s="31" t="str">
        <f>'Noise Barrier Master Table'!D16</f>
        <v>Structure</v>
      </c>
      <c r="D31" s="32">
        <f>'Noise Barrier Master Table'!E16</f>
        <v>0</v>
      </c>
      <c r="E31" s="32">
        <f>'Noise Barrier Master Table'!F16</f>
        <v>0</v>
      </c>
      <c r="F31" s="191"/>
      <c r="G31" s="191"/>
      <c r="H31" s="241"/>
      <c r="I31" s="241"/>
    </row>
    <row r="32" spans="2:9" x14ac:dyDescent="0.25">
      <c r="B32" s="192">
        <v>3</v>
      </c>
      <c r="C32" s="25" t="str">
        <f>'Noise Barrier Master Table'!D17</f>
        <v>ROW</v>
      </c>
      <c r="D32" s="26">
        <f>'Noise Barrier Master Table'!E17</f>
        <v>0</v>
      </c>
      <c r="E32" s="26">
        <f>'Noise Barrier Master Table'!F17</f>
        <v>0</v>
      </c>
      <c r="F32" s="193"/>
      <c r="G32" s="193"/>
      <c r="H32" s="238">
        <f>F32*$I$20</f>
        <v>0</v>
      </c>
      <c r="I32" s="238">
        <f>G32*$I$20</f>
        <v>0</v>
      </c>
    </row>
    <row r="33" spans="2:12" x14ac:dyDescent="0.25">
      <c r="B33" s="187"/>
      <c r="C33" s="27" t="str">
        <f>'Noise Barrier Master Table'!D18</f>
        <v>Shoulder</v>
      </c>
      <c r="D33" s="28">
        <f>'Noise Barrier Master Table'!E18</f>
        <v>0</v>
      </c>
      <c r="E33" s="28">
        <f>'Noise Barrier Master Table'!F18</f>
        <v>0</v>
      </c>
      <c r="F33" s="190"/>
      <c r="G33" s="190"/>
      <c r="H33" s="239"/>
      <c r="I33" s="239"/>
      <c r="K33" s="33"/>
      <c r="L33" s="33"/>
    </row>
    <row r="34" spans="2:12" ht="15.75" thickBot="1" x14ac:dyDescent="0.3">
      <c r="B34" s="188"/>
      <c r="C34" s="31" t="str">
        <f>'Noise Barrier Master Table'!D19</f>
        <v>Structure</v>
      </c>
      <c r="D34" s="32">
        <f>'Noise Barrier Master Table'!E19</f>
        <v>0</v>
      </c>
      <c r="E34" s="32">
        <f>'Noise Barrier Master Table'!F19</f>
        <v>0</v>
      </c>
      <c r="F34" s="191"/>
      <c r="G34" s="191"/>
      <c r="H34" s="241"/>
      <c r="I34" s="241"/>
      <c r="L34" s="34"/>
    </row>
    <row r="35" spans="2:12" x14ac:dyDescent="0.25">
      <c r="B35" s="192">
        <v>4</v>
      </c>
      <c r="C35" s="25" t="str">
        <f>'Noise Barrier Master Table'!D20</f>
        <v>ROW</v>
      </c>
      <c r="D35" s="26">
        <f>'Noise Barrier Master Table'!E20</f>
        <v>0</v>
      </c>
      <c r="E35" s="26">
        <f>'Noise Barrier Master Table'!F20</f>
        <v>0</v>
      </c>
      <c r="F35" s="193"/>
      <c r="G35" s="193"/>
      <c r="H35" s="238">
        <f>F35*$I$20</f>
        <v>0</v>
      </c>
      <c r="I35" s="238">
        <f>G35*$I$20</f>
        <v>0</v>
      </c>
      <c r="L35" s="35"/>
    </row>
    <row r="36" spans="2:12" x14ac:dyDescent="0.25">
      <c r="B36" s="187"/>
      <c r="C36" s="27" t="str">
        <f>'Noise Barrier Master Table'!D21</f>
        <v>Shoulder</v>
      </c>
      <c r="D36" s="28">
        <f>'Noise Barrier Master Table'!E21</f>
        <v>0</v>
      </c>
      <c r="E36" s="28">
        <f>'Noise Barrier Master Table'!F21</f>
        <v>0</v>
      </c>
      <c r="F36" s="190"/>
      <c r="G36" s="190"/>
      <c r="H36" s="239"/>
      <c r="I36" s="239"/>
      <c r="K36" s="33"/>
      <c r="L36" s="36"/>
    </row>
    <row r="37" spans="2:12" ht="15.75" thickBot="1" x14ac:dyDescent="0.3">
      <c r="B37" s="188"/>
      <c r="C37" s="31" t="str">
        <f>'Noise Barrier Master Table'!D22</f>
        <v>Structure</v>
      </c>
      <c r="D37" s="32">
        <f>'Noise Barrier Master Table'!E22</f>
        <v>0</v>
      </c>
      <c r="E37" s="32">
        <f>'Noise Barrier Master Table'!F22</f>
        <v>0</v>
      </c>
      <c r="F37" s="191"/>
      <c r="G37" s="191"/>
      <c r="H37" s="241"/>
      <c r="I37" s="241"/>
      <c r="K37" s="33"/>
      <c r="L37" s="33"/>
    </row>
    <row r="38" spans="2:12" x14ac:dyDescent="0.25">
      <c r="B38" s="192">
        <v>5</v>
      </c>
      <c r="C38" s="25" t="str">
        <f>'Noise Barrier Master Table'!D23</f>
        <v>ROW</v>
      </c>
      <c r="D38" s="26">
        <f>'Noise Barrier Master Table'!E23</f>
        <v>0</v>
      </c>
      <c r="E38" s="26">
        <f>'Noise Barrier Master Table'!F23</f>
        <v>0</v>
      </c>
      <c r="F38" s="193"/>
      <c r="G38" s="193"/>
      <c r="H38" s="238">
        <f>F38*$I$20</f>
        <v>0</v>
      </c>
      <c r="I38" s="238">
        <f>G38*$I$20</f>
        <v>0</v>
      </c>
      <c r="K38" s="37"/>
      <c r="L38" s="38"/>
    </row>
    <row r="39" spans="2:12" x14ac:dyDescent="0.25">
      <c r="B39" s="187"/>
      <c r="C39" s="27" t="str">
        <f>'Noise Barrier Master Table'!D24</f>
        <v>Shoulder</v>
      </c>
      <c r="D39" s="28">
        <f>'Noise Barrier Master Table'!E24</f>
        <v>0</v>
      </c>
      <c r="E39" s="28">
        <f>'Noise Barrier Master Table'!F24</f>
        <v>0</v>
      </c>
      <c r="F39" s="190"/>
      <c r="G39" s="190"/>
      <c r="H39" s="239"/>
      <c r="I39" s="239"/>
    </row>
    <row r="40" spans="2:12" ht="15.75" thickBot="1" x14ac:dyDescent="0.3">
      <c r="B40" s="188"/>
      <c r="C40" s="31" t="str">
        <f>'Noise Barrier Master Table'!D25</f>
        <v>Structure</v>
      </c>
      <c r="D40" s="32">
        <f>'Noise Barrier Master Table'!E25</f>
        <v>0</v>
      </c>
      <c r="E40" s="32">
        <f>'Noise Barrier Master Table'!F25</f>
        <v>0</v>
      </c>
      <c r="F40" s="191"/>
      <c r="G40" s="191"/>
      <c r="H40" s="241"/>
      <c r="I40" s="241"/>
    </row>
    <row r="41" spans="2:12" x14ac:dyDescent="0.25">
      <c r="B41" s="192">
        <v>6</v>
      </c>
      <c r="C41" s="25" t="str">
        <f>'Noise Barrier Master Table'!D26</f>
        <v>ROW</v>
      </c>
      <c r="D41" s="26">
        <f>'Noise Barrier Master Table'!E26</f>
        <v>0</v>
      </c>
      <c r="E41" s="26">
        <f>'Noise Barrier Master Table'!F26</f>
        <v>0</v>
      </c>
      <c r="F41" s="193"/>
      <c r="G41" s="193"/>
      <c r="H41" s="238">
        <f>F41*$I$20</f>
        <v>0</v>
      </c>
      <c r="I41" s="238">
        <f>G41*$I$20</f>
        <v>0</v>
      </c>
    </row>
    <row r="42" spans="2:12" x14ac:dyDescent="0.25">
      <c r="B42" s="187"/>
      <c r="C42" s="27" t="str">
        <f>'Noise Barrier Master Table'!D27</f>
        <v>Shoulder</v>
      </c>
      <c r="D42" s="28">
        <f>'Noise Barrier Master Table'!E27</f>
        <v>0</v>
      </c>
      <c r="E42" s="28">
        <f>'Noise Barrier Master Table'!F27</f>
        <v>0</v>
      </c>
      <c r="F42" s="190"/>
      <c r="G42" s="190"/>
      <c r="H42" s="239"/>
      <c r="I42" s="239"/>
    </row>
    <row r="43" spans="2:12" ht="15.75" thickBot="1" x14ac:dyDescent="0.3">
      <c r="B43" s="188"/>
      <c r="C43" s="31" t="str">
        <f>'Noise Barrier Master Table'!D28</f>
        <v>Structure</v>
      </c>
      <c r="D43" s="32">
        <f>'Noise Barrier Master Table'!E28</f>
        <v>0</v>
      </c>
      <c r="E43" s="32">
        <f>'Noise Barrier Master Table'!F28</f>
        <v>0</v>
      </c>
      <c r="F43" s="191"/>
      <c r="G43" s="191"/>
      <c r="H43" s="241"/>
      <c r="I43" s="241"/>
    </row>
    <row r="44" spans="2:12" x14ac:dyDescent="0.25">
      <c r="B44" s="192">
        <v>7</v>
      </c>
      <c r="C44" s="25" t="str">
        <f>'Noise Barrier Master Table'!D29</f>
        <v>ROW</v>
      </c>
      <c r="D44" s="26">
        <f>'Noise Barrier Master Table'!E29</f>
        <v>0</v>
      </c>
      <c r="E44" s="26">
        <f>'Noise Barrier Master Table'!F29</f>
        <v>0</v>
      </c>
      <c r="F44" s="193"/>
      <c r="G44" s="193"/>
      <c r="H44" s="238">
        <f>F44*$I$20</f>
        <v>0</v>
      </c>
      <c r="I44" s="238">
        <f>G44*$I$20</f>
        <v>0</v>
      </c>
    </row>
    <row r="45" spans="2:12" x14ac:dyDescent="0.25">
      <c r="B45" s="187"/>
      <c r="C45" s="27" t="str">
        <f>'Noise Barrier Master Table'!D30</f>
        <v>Shoulder</v>
      </c>
      <c r="D45" s="28">
        <f>'Noise Barrier Master Table'!E30</f>
        <v>0</v>
      </c>
      <c r="E45" s="28">
        <f>'Noise Barrier Master Table'!F30</f>
        <v>0</v>
      </c>
      <c r="F45" s="190"/>
      <c r="G45" s="190"/>
      <c r="H45" s="239"/>
      <c r="I45" s="239"/>
    </row>
    <row r="46" spans="2:12" ht="15.75" thickBot="1" x14ac:dyDescent="0.3">
      <c r="B46" s="188"/>
      <c r="C46" s="31" t="str">
        <f>'Noise Barrier Master Table'!D31</f>
        <v>Structure</v>
      </c>
      <c r="D46" s="32">
        <f>'Noise Barrier Master Table'!E31</f>
        <v>0</v>
      </c>
      <c r="E46" s="32">
        <f>'Noise Barrier Master Table'!F31</f>
        <v>0</v>
      </c>
      <c r="F46" s="191"/>
      <c r="G46" s="191"/>
      <c r="H46" s="241"/>
      <c r="I46" s="241"/>
    </row>
    <row r="47" spans="2:12" x14ac:dyDescent="0.25">
      <c r="B47" s="186">
        <v>8</v>
      </c>
      <c r="C47" s="39" t="str">
        <f>'Noise Barrier Master Table'!D32</f>
        <v>ROW</v>
      </c>
      <c r="D47" s="40">
        <f>'Noise Barrier Master Table'!E32</f>
        <v>0</v>
      </c>
      <c r="E47" s="40">
        <f>'Noise Barrier Master Table'!F32</f>
        <v>0</v>
      </c>
      <c r="F47" s="189"/>
      <c r="G47" s="189"/>
      <c r="H47" s="242">
        <f>F47*$I$20</f>
        <v>0</v>
      </c>
      <c r="I47" s="242">
        <f>G47*$I$20</f>
        <v>0</v>
      </c>
    </row>
    <row r="48" spans="2:12" x14ac:dyDescent="0.25">
      <c r="B48" s="187"/>
      <c r="C48" s="27" t="str">
        <f>'Noise Barrier Master Table'!D33</f>
        <v>Shoulder</v>
      </c>
      <c r="D48" s="28">
        <f>'Noise Barrier Master Table'!E33</f>
        <v>0</v>
      </c>
      <c r="E48" s="28">
        <f>'Noise Barrier Master Table'!F33</f>
        <v>0</v>
      </c>
      <c r="F48" s="190"/>
      <c r="G48" s="190"/>
      <c r="H48" s="239"/>
      <c r="I48" s="239"/>
    </row>
    <row r="49" spans="2:9" ht="15.75" thickBot="1" x14ac:dyDescent="0.3">
      <c r="B49" s="188"/>
      <c r="C49" s="31" t="str">
        <f>'Noise Barrier Master Table'!D34</f>
        <v>Structure</v>
      </c>
      <c r="D49" s="32">
        <f>'Noise Barrier Master Table'!E34</f>
        <v>0</v>
      </c>
      <c r="E49" s="32">
        <f>'Noise Barrier Master Table'!F34</f>
        <v>0</v>
      </c>
      <c r="F49" s="191"/>
      <c r="G49" s="191"/>
      <c r="H49" s="241"/>
      <c r="I49" s="241"/>
    </row>
    <row r="50" spans="2:9" x14ac:dyDescent="0.25">
      <c r="B50" s="41" t="s">
        <v>15</v>
      </c>
      <c r="D50" s="42"/>
      <c r="G50" s="41"/>
      <c r="H50" s="41"/>
    </row>
  </sheetData>
  <mergeCells count="71">
    <mergeCell ref="B1:C1"/>
    <mergeCell ref="D1:I1"/>
    <mergeCell ref="B2:C2"/>
    <mergeCell ref="D2:I2"/>
    <mergeCell ref="B3:C3"/>
    <mergeCell ref="D3:I3"/>
    <mergeCell ref="B4:I4"/>
    <mergeCell ref="D5:H5"/>
    <mergeCell ref="B6:I6"/>
    <mergeCell ref="B7:B9"/>
    <mergeCell ref="D7:H7"/>
    <mergeCell ref="D8:H8"/>
    <mergeCell ref="D9:H9"/>
    <mergeCell ref="B10:I10"/>
    <mergeCell ref="B11:B15"/>
    <mergeCell ref="D11:H11"/>
    <mergeCell ref="D12:H12"/>
    <mergeCell ref="D13:H13"/>
    <mergeCell ref="D14:H14"/>
    <mergeCell ref="D15:H15"/>
    <mergeCell ref="B16:I16"/>
    <mergeCell ref="D17:H17"/>
    <mergeCell ref="B18:I18"/>
    <mergeCell ref="B19:B20"/>
    <mergeCell ref="D19:H19"/>
    <mergeCell ref="D20:H20"/>
    <mergeCell ref="B21:I21"/>
    <mergeCell ref="D23:H23"/>
    <mergeCell ref="B24:I24"/>
    <mergeCell ref="B26:B28"/>
    <mergeCell ref="F26:F28"/>
    <mergeCell ref="G26:G28"/>
    <mergeCell ref="H26:H28"/>
    <mergeCell ref="I26:I28"/>
    <mergeCell ref="B22:B23"/>
    <mergeCell ref="D22:H22"/>
    <mergeCell ref="B32:B34"/>
    <mergeCell ref="F32:F34"/>
    <mergeCell ref="G32:G34"/>
    <mergeCell ref="H32:H34"/>
    <mergeCell ref="I32:I34"/>
    <mergeCell ref="B29:B31"/>
    <mergeCell ref="F29:F31"/>
    <mergeCell ref="G29:G31"/>
    <mergeCell ref="H29:H31"/>
    <mergeCell ref="I29:I31"/>
    <mergeCell ref="B38:B40"/>
    <mergeCell ref="F38:F40"/>
    <mergeCell ref="G38:G40"/>
    <mergeCell ref="H38:H40"/>
    <mergeCell ref="I38:I40"/>
    <mergeCell ref="B35:B37"/>
    <mergeCell ref="F35:F37"/>
    <mergeCell ref="G35:G37"/>
    <mergeCell ref="H35:H37"/>
    <mergeCell ref="I35:I37"/>
    <mergeCell ref="B44:B46"/>
    <mergeCell ref="F44:F46"/>
    <mergeCell ref="G44:G46"/>
    <mergeCell ref="H44:H46"/>
    <mergeCell ref="I44:I46"/>
    <mergeCell ref="B41:B43"/>
    <mergeCell ref="F41:F43"/>
    <mergeCell ref="G41:G43"/>
    <mergeCell ref="H41:H43"/>
    <mergeCell ref="I41:I43"/>
    <mergeCell ref="B47:B49"/>
    <mergeCell ref="F47:F49"/>
    <mergeCell ref="G47:G49"/>
    <mergeCell ref="H47:H49"/>
    <mergeCell ref="I47:I49"/>
  </mergeCells>
  <conditionalFormatting sqref="L38">
    <cfRule type="containsText" dxfId="5" priority="1" operator="containsText" text="TERMINATE ANALYSIS. BARRIER NOT FEASIBLE.">
      <formula>NOT(ISERROR(SEARCH("TERMINATE ANALYSIS. BARRIER NOT FEASIBLE.",L38)))</formula>
    </cfRule>
  </conditionalFormatting>
  <pageMargins left="0.7" right="0.7" top="0.75" bottom="0.75" header="0.3" footer="0.3"/>
  <pageSetup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2CBD-4CE0-4FF4-9BC0-F17769513700}">
  <sheetPr>
    <tabColor rgb="FF92D050"/>
  </sheetPr>
  <dimension ref="B1:M50"/>
  <sheetViews>
    <sheetView zoomScale="70" zoomScaleNormal="70" workbookViewId="0">
      <selection activeCell="H26" sqref="H26:I49"/>
    </sheetView>
  </sheetViews>
  <sheetFormatPr defaultColWidth="8.85546875" defaultRowHeight="15" x14ac:dyDescent="0.25"/>
  <cols>
    <col min="2" max="2" width="11.28515625" customWidth="1"/>
    <col min="3" max="3" width="15.7109375" customWidth="1"/>
    <col min="4" max="4" width="14.5703125" customWidth="1"/>
    <col min="5" max="5" width="17" customWidth="1"/>
    <col min="6" max="6" width="23.28515625" customWidth="1"/>
    <col min="7" max="7" width="26.42578125" customWidth="1"/>
    <col min="8" max="8" width="25.5703125" customWidth="1"/>
    <col min="9" max="9" width="18" customWidth="1"/>
    <col min="10" max="10" width="19.28515625" customWidth="1"/>
    <col min="11" max="11" width="12" customWidth="1"/>
    <col min="12" max="12" width="10.85546875" customWidth="1"/>
    <col min="13" max="13" width="11.85546875" customWidth="1"/>
    <col min="14" max="14" width="20.42578125" customWidth="1"/>
    <col min="15" max="15" width="22.42578125" customWidth="1"/>
    <col min="16" max="16" width="20.42578125" customWidth="1"/>
  </cols>
  <sheetData>
    <row r="1" spans="2:9" ht="27" customHeight="1" thickBot="1" x14ac:dyDescent="0.4">
      <c r="B1" s="222" t="s">
        <v>38</v>
      </c>
      <c r="C1" s="223"/>
      <c r="D1" s="224"/>
      <c r="E1" s="225"/>
      <c r="F1" s="225"/>
      <c r="G1" s="225"/>
      <c r="H1" s="225"/>
      <c r="I1" s="226"/>
    </row>
    <row r="2" spans="2:9" ht="27" customHeight="1" thickBot="1" x14ac:dyDescent="0.4">
      <c r="B2" s="222" t="s">
        <v>40</v>
      </c>
      <c r="C2" s="223"/>
      <c r="D2" s="224"/>
      <c r="E2" s="225"/>
      <c r="F2" s="225"/>
      <c r="G2" s="225"/>
      <c r="H2" s="225"/>
      <c r="I2" s="226"/>
    </row>
    <row r="3" spans="2:9" ht="24" thickBot="1" x14ac:dyDescent="0.4">
      <c r="B3" s="227" t="s">
        <v>39</v>
      </c>
      <c r="C3" s="228"/>
      <c r="D3" s="224"/>
      <c r="E3" s="225"/>
      <c r="F3" s="225"/>
      <c r="G3" s="225"/>
      <c r="H3" s="225"/>
      <c r="I3" s="226"/>
    </row>
    <row r="4" spans="2:9" ht="32.25" thickBot="1" x14ac:dyDescent="0.3">
      <c r="B4" s="229" t="s">
        <v>63</v>
      </c>
      <c r="C4" s="230"/>
      <c r="D4" s="230"/>
      <c r="E4" s="230"/>
      <c r="F4" s="230"/>
      <c r="G4" s="230"/>
      <c r="H4" s="230"/>
      <c r="I4" s="230"/>
    </row>
    <row r="5" spans="2:9" ht="15.75" thickBot="1" x14ac:dyDescent="0.3">
      <c r="B5" s="14" t="s">
        <v>12</v>
      </c>
      <c r="C5" s="15" t="s">
        <v>6</v>
      </c>
      <c r="D5" s="211" t="s">
        <v>2</v>
      </c>
      <c r="E5" s="212"/>
      <c r="F5" s="212"/>
      <c r="G5" s="212"/>
      <c r="H5" s="212"/>
      <c r="I5" s="15" t="s">
        <v>3</v>
      </c>
    </row>
    <row r="6" spans="2:9" ht="19.5" thickBot="1" x14ac:dyDescent="0.3">
      <c r="B6" s="194" t="s">
        <v>16</v>
      </c>
      <c r="C6" s="195"/>
      <c r="D6" s="195"/>
      <c r="E6" s="195"/>
      <c r="F6" s="195"/>
      <c r="G6" s="195"/>
      <c r="H6" s="195"/>
      <c r="I6" s="196"/>
    </row>
    <row r="7" spans="2:9" ht="14.45" customHeight="1" x14ac:dyDescent="0.25">
      <c r="B7" s="231" t="s">
        <v>18</v>
      </c>
      <c r="C7" s="17" t="s">
        <v>7</v>
      </c>
      <c r="D7" s="232" t="s">
        <v>82</v>
      </c>
      <c r="E7" s="233"/>
      <c r="F7" s="233"/>
      <c r="G7" s="233"/>
      <c r="H7" s="233"/>
      <c r="I7" s="16">
        <v>2.5299999999999998</v>
      </c>
    </row>
    <row r="8" spans="2:9" ht="14.45" customHeight="1" x14ac:dyDescent="0.25">
      <c r="B8" s="231"/>
      <c r="C8" s="17" t="s">
        <v>8</v>
      </c>
      <c r="D8" s="218" t="s">
        <v>13</v>
      </c>
      <c r="E8" s="219"/>
      <c r="F8" s="219"/>
      <c r="G8" s="219"/>
      <c r="H8" s="219"/>
      <c r="I8" s="18">
        <v>8760</v>
      </c>
    </row>
    <row r="9" spans="2:9" ht="15" customHeight="1" thickBot="1" x14ac:dyDescent="0.3">
      <c r="B9" s="231"/>
      <c r="C9" s="17" t="s">
        <v>9</v>
      </c>
      <c r="D9" s="234" t="s">
        <v>36</v>
      </c>
      <c r="E9" s="235"/>
      <c r="F9" s="235"/>
      <c r="G9" s="235"/>
      <c r="H9" s="235"/>
      <c r="I9" s="18">
        <f>I7*I8</f>
        <v>22162.799999999999</v>
      </c>
    </row>
    <row r="10" spans="2:9" ht="19.5" thickBot="1" x14ac:dyDescent="0.3">
      <c r="B10" s="194" t="s">
        <v>21</v>
      </c>
      <c r="C10" s="195"/>
      <c r="D10" s="195"/>
      <c r="E10" s="195"/>
      <c r="F10" s="195"/>
      <c r="G10" s="195"/>
      <c r="H10" s="195"/>
      <c r="I10" s="196"/>
    </row>
    <row r="11" spans="2:9" ht="14.45" customHeight="1" x14ac:dyDescent="0.25">
      <c r="B11" s="203" t="s">
        <v>19</v>
      </c>
      <c r="C11" s="19" t="s">
        <v>7</v>
      </c>
      <c r="D11" s="148" t="s">
        <v>30</v>
      </c>
      <c r="E11" s="208"/>
      <c r="F11" s="208"/>
      <c r="G11" s="208"/>
      <c r="H11" s="208"/>
      <c r="I11" s="1"/>
    </row>
    <row r="12" spans="2:9" ht="14.45" customHeight="1" x14ac:dyDescent="0.25">
      <c r="B12" s="203"/>
      <c r="C12" s="19" t="s">
        <v>8</v>
      </c>
      <c r="D12" s="122" t="s">
        <v>31</v>
      </c>
      <c r="E12" s="104"/>
      <c r="F12" s="104"/>
      <c r="G12" s="104"/>
      <c r="H12" s="104"/>
      <c r="I12" s="1"/>
    </row>
    <row r="13" spans="2:9" ht="14.45" customHeight="1" x14ac:dyDescent="0.25">
      <c r="B13" s="203"/>
      <c r="C13" s="19" t="s">
        <v>9</v>
      </c>
      <c r="D13" s="122" t="s">
        <v>4</v>
      </c>
      <c r="E13" s="104"/>
      <c r="F13" s="104"/>
      <c r="G13" s="104"/>
      <c r="H13" s="104"/>
      <c r="I13" s="1"/>
    </row>
    <row r="14" spans="2:9" ht="15" customHeight="1" thickBot="1" x14ac:dyDescent="0.3">
      <c r="B14" s="203"/>
      <c r="C14" s="19" t="s">
        <v>10</v>
      </c>
      <c r="D14" s="122" t="s">
        <v>5</v>
      </c>
      <c r="E14" s="104"/>
      <c r="F14" s="104"/>
      <c r="G14" s="104"/>
      <c r="H14" s="104"/>
      <c r="I14" s="1"/>
    </row>
    <row r="15" spans="2:9" ht="15" customHeight="1" thickBot="1" x14ac:dyDescent="0.3">
      <c r="B15" s="203"/>
      <c r="C15" s="19" t="s">
        <v>11</v>
      </c>
      <c r="D15" s="236" t="s">
        <v>35</v>
      </c>
      <c r="E15" s="237"/>
      <c r="F15" s="237"/>
      <c r="G15" s="237"/>
      <c r="H15" s="237"/>
      <c r="I15" s="20">
        <f>I11*I12*I13*I14</f>
        <v>0</v>
      </c>
    </row>
    <row r="16" spans="2:9" ht="19.5" thickBot="1" x14ac:dyDescent="0.3">
      <c r="B16" s="194" t="s">
        <v>65</v>
      </c>
      <c r="C16" s="195"/>
      <c r="D16" s="195"/>
      <c r="E16" s="195"/>
      <c r="F16" s="195"/>
      <c r="G16" s="195"/>
      <c r="H16" s="195"/>
      <c r="I16" s="196"/>
    </row>
    <row r="17" spans="2:9" ht="21.6" customHeight="1" thickBot="1" x14ac:dyDescent="0.3">
      <c r="B17" s="57" t="s">
        <v>20</v>
      </c>
      <c r="C17" s="19" t="s">
        <v>7</v>
      </c>
      <c r="D17" s="205" t="s">
        <v>62</v>
      </c>
      <c r="E17" s="206"/>
      <c r="F17" s="206"/>
      <c r="G17" s="206"/>
      <c r="H17" s="206"/>
      <c r="I17" s="45">
        <f>I15/I9</f>
        <v>0</v>
      </c>
    </row>
    <row r="18" spans="2:9" ht="21.6" customHeight="1" thickBot="1" x14ac:dyDescent="0.3">
      <c r="B18" s="194" t="s">
        <v>66</v>
      </c>
      <c r="C18" s="195"/>
      <c r="D18" s="195"/>
      <c r="E18" s="195"/>
      <c r="F18" s="195"/>
      <c r="G18" s="195"/>
      <c r="H18" s="195"/>
      <c r="I18" s="196"/>
    </row>
    <row r="19" spans="2:9" ht="15" customHeight="1" thickBot="1" x14ac:dyDescent="0.3">
      <c r="B19" s="207" t="s">
        <v>37</v>
      </c>
      <c r="C19" s="21" t="s">
        <v>7</v>
      </c>
      <c r="D19" s="148" t="s">
        <v>14</v>
      </c>
      <c r="E19" s="208"/>
      <c r="F19" s="208"/>
      <c r="G19" s="208"/>
      <c r="H19" s="208"/>
      <c r="I19" s="43"/>
    </row>
    <row r="20" spans="2:9" ht="15" customHeight="1" thickBot="1" x14ac:dyDescent="0.3">
      <c r="B20" s="204"/>
      <c r="C20" s="19" t="s">
        <v>8</v>
      </c>
      <c r="D20" s="150" t="s">
        <v>64</v>
      </c>
      <c r="E20" s="197"/>
      <c r="F20" s="197"/>
      <c r="G20" s="197"/>
      <c r="H20" s="197"/>
      <c r="I20" s="63" t="str">
        <f>IF(I19=0, "0", I17/I19)</f>
        <v>0</v>
      </c>
    </row>
    <row r="21" spans="2:9" ht="19.5" thickBot="1" x14ac:dyDescent="0.3">
      <c r="B21" s="194" t="s">
        <v>17</v>
      </c>
      <c r="C21" s="195"/>
      <c r="D21" s="195"/>
      <c r="E21" s="195"/>
      <c r="F21" s="195"/>
      <c r="G21" s="195"/>
      <c r="H21" s="195"/>
      <c r="I21" s="196"/>
    </row>
    <row r="22" spans="2:9" ht="15.75" thickBot="1" x14ac:dyDescent="0.3">
      <c r="B22" s="203" t="s">
        <v>67</v>
      </c>
      <c r="C22" s="19" t="s">
        <v>7</v>
      </c>
      <c r="D22" s="104" t="s">
        <v>116</v>
      </c>
      <c r="E22" s="104"/>
      <c r="F22" s="104"/>
      <c r="G22" s="104"/>
      <c r="H22" s="104"/>
      <c r="I22" s="43"/>
    </row>
    <row r="23" spans="2:9" ht="15" customHeight="1" thickBot="1" x14ac:dyDescent="0.3">
      <c r="B23" s="204"/>
      <c r="C23" s="84" t="s">
        <v>8</v>
      </c>
      <c r="D23" s="197" t="s">
        <v>34</v>
      </c>
      <c r="E23" s="197"/>
      <c r="F23" s="197"/>
      <c r="G23" s="197"/>
      <c r="H23" s="197"/>
      <c r="I23" s="86" t="e">
        <f>VLOOKUP(I22,B26:I49, 8, FALSE)</f>
        <v>#N/A</v>
      </c>
    </row>
    <row r="24" spans="2:9" ht="32.25" thickBot="1" x14ac:dyDescent="0.3">
      <c r="B24" s="198" t="s">
        <v>42</v>
      </c>
      <c r="C24" s="199"/>
      <c r="D24" s="199"/>
      <c r="E24" s="199"/>
      <c r="F24" s="199"/>
      <c r="G24" s="199"/>
      <c r="H24" s="199"/>
      <c r="I24" s="200"/>
    </row>
    <row r="25" spans="2:9" ht="57" customHeight="1" thickBot="1" x14ac:dyDescent="0.3">
      <c r="B25" s="22" t="s">
        <v>27</v>
      </c>
      <c r="C25" s="23" t="s">
        <v>23</v>
      </c>
      <c r="D25" s="23" t="s">
        <v>24</v>
      </c>
      <c r="E25" s="23" t="s">
        <v>25</v>
      </c>
      <c r="F25" s="23" t="s">
        <v>53</v>
      </c>
      <c r="G25" s="23" t="s">
        <v>101</v>
      </c>
      <c r="H25" s="24" t="s">
        <v>115</v>
      </c>
      <c r="I25" s="24" t="s">
        <v>114</v>
      </c>
    </row>
    <row r="26" spans="2:9" x14ac:dyDescent="0.25">
      <c r="B26" s="192">
        <v>1</v>
      </c>
      <c r="C26" s="25" t="str">
        <f>'Noise Barrier Master Table'!D11</f>
        <v>ROW</v>
      </c>
      <c r="D26" s="26">
        <f>'Noise Barrier Master Table'!E11</f>
        <v>0</v>
      </c>
      <c r="E26" s="26">
        <f>'Noise Barrier Master Table'!F11</f>
        <v>0</v>
      </c>
      <c r="F26" s="193"/>
      <c r="G26" s="193"/>
      <c r="H26" s="238">
        <f>F26*$I$20</f>
        <v>0</v>
      </c>
      <c r="I26" s="238">
        <f>G26*$I$20</f>
        <v>0</v>
      </c>
    </row>
    <row r="27" spans="2:9" x14ac:dyDescent="0.25">
      <c r="B27" s="187"/>
      <c r="C27" s="27" t="str">
        <f>'Noise Barrier Master Table'!D12</f>
        <v>Shoulder</v>
      </c>
      <c r="D27" s="28">
        <f>'Noise Barrier Master Table'!E12</f>
        <v>0</v>
      </c>
      <c r="E27" s="28">
        <f>'Noise Barrier Master Table'!F12</f>
        <v>0</v>
      </c>
      <c r="F27" s="190"/>
      <c r="G27" s="190"/>
      <c r="H27" s="239"/>
      <c r="I27" s="239"/>
    </row>
    <row r="28" spans="2:9" ht="15.75" thickBot="1" x14ac:dyDescent="0.3">
      <c r="B28" s="201"/>
      <c r="C28" s="29" t="str">
        <f>'Noise Barrier Master Table'!D13</f>
        <v>Structure</v>
      </c>
      <c r="D28" s="30">
        <f>'Noise Barrier Master Table'!E13</f>
        <v>0</v>
      </c>
      <c r="E28" s="30">
        <f>'Noise Barrier Master Table'!F13</f>
        <v>0</v>
      </c>
      <c r="F28" s="202"/>
      <c r="G28" s="202"/>
      <c r="H28" s="240"/>
      <c r="I28" s="240"/>
    </row>
    <row r="29" spans="2:9" x14ac:dyDescent="0.25">
      <c r="B29" s="192">
        <v>2</v>
      </c>
      <c r="C29" s="25" t="str">
        <f>'Noise Barrier Master Table'!D14</f>
        <v>ROW</v>
      </c>
      <c r="D29" s="26">
        <f>'Noise Barrier Master Table'!E14</f>
        <v>0</v>
      </c>
      <c r="E29" s="26">
        <f>'Noise Barrier Master Table'!F14</f>
        <v>0</v>
      </c>
      <c r="F29" s="193"/>
      <c r="G29" s="193"/>
      <c r="H29" s="238">
        <f>F29*$I$20</f>
        <v>0</v>
      </c>
      <c r="I29" s="238">
        <f>G29*$I$20</f>
        <v>0</v>
      </c>
    </row>
    <row r="30" spans="2:9" x14ac:dyDescent="0.25">
      <c r="B30" s="187"/>
      <c r="C30" s="27" t="str">
        <f>'Noise Barrier Master Table'!D15</f>
        <v>Shoulder</v>
      </c>
      <c r="D30" s="28">
        <f>'Noise Barrier Master Table'!E15</f>
        <v>0</v>
      </c>
      <c r="E30" s="28">
        <f>'Noise Barrier Master Table'!F15</f>
        <v>0</v>
      </c>
      <c r="F30" s="190"/>
      <c r="G30" s="190"/>
      <c r="H30" s="239"/>
      <c r="I30" s="239"/>
    </row>
    <row r="31" spans="2:9" ht="15.75" thickBot="1" x14ac:dyDescent="0.3">
      <c r="B31" s="188"/>
      <c r="C31" s="31" t="str">
        <f>'Noise Barrier Master Table'!D16</f>
        <v>Structure</v>
      </c>
      <c r="D31" s="32">
        <f>'Noise Barrier Master Table'!E16</f>
        <v>0</v>
      </c>
      <c r="E31" s="32">
        <f>'Noise Barrier Master Table'!F16</f>
        <v>0</v>
      </c>
      <c r="F31" s="191"/>
      <c r="G31" s="191"/>
      <c r="H31" s="241"/>
      <c r="I31" s="241"/>
    </row>
    <row r="32" spans="2:9" x14ac:dyDescent="0.25">
      <c r="B32" s="192">
        <v>3</v>
      </c>
      <c r="C32" s="25" t="str">
        <f>'Noise Barrier Master Table'!D17</f>
        <v>ROW</v>
      </c>
      <c r="D32" s="26">
        <f>'Noise Barrier Master Table'!E17</f>
        <v>0</v>
      </c>
      <c r="E32" s="26">
        <f>'Noise Barrier Master Table'!F17</f>
        <v>0</v>
      </c>
      <c r="F32" s="193"/>
      <c r="G32" s="193"/>
      <c r="H32" s="238">
        <f>F32*$I$20</f>
        <v>0</v>
      </c>
      <c r="I32" s="238">
        <f>G32*$I$20</f>
        <v>0</v>
      </c>
    </row>
    <row r="33" spans="2:13" x14ac:dyDescent="0.25">
      <c r="B33" s="187"/>
      <c r="C33" s="27" t="str">
        <f>'Noise Barrier Master Table'!D18</f>
        <v>Shoulder</v>
      </c>
      <c r="D33" s="28">
        <f>'Noise Barrier Master Table'!E18</f>
        <v>0</v>
      </c>
      <c r="E33" s="28">
        <f>'Noise Barrier Master Table'!F18</f>
        <v>0</v>
      </c>
      <c r="F33" s="190"/>
      <c r="G33" s="190"/>
      <c r="H33" s="239"/>
      <c r="I33" s="239"/>
      <c r="L33" s="33"/>
      <c r="M33" s="33"/>
    </row>
    <row r="34" spans="2:13" ht="15.75" thickBot="1" x14ac:dyDescent="0.3">
      <c r="B34" s="188"/>
      <c r="C34" s="31" t="str">
        <f>'Noise Barrier Master Table'!D19</f>
        <v>Structure</v>
      </c>
      <c r="D34" s="32">
        <f>'Noise Barrier Master Table'!E19</f>
        <v>0</v>
      </c>
      <c r="E34" s="32">
        <f>'Noise Barrier Master Table'!F19</f>
        <v>0</v>
      </c>
      <c r="F34" s="191"/>
      <c r="G34" s="191"/>
      <c r="H34" s="241"/>
      <c r="I34" s="241"/>
      <c r="M34" s="34"/>
    </row>
    <row r="35" spans="2:13" x14ac:dyDescent="0.25">
      <c r="B35" s="192">
        <v>4</v>
      </c>
      <c r="C35" s="25" t="str">
        <f>'Noise Barrier Master Table'!D20</f>
        <v>ROW</v>
      </c>
      <c r="D35" s="26">
        <f>'Noise Barrier Master Table'!E20</f>
        <v>0</v>
      </c>
      <c r="E35" s="26">
        <f>'Noise Barrier Master Table'!F20</f>
        <v>0</v>
      </c>
      <c r="F35" s="193"/>
      <c r="G35" s="193"/>
      <c r="H35" s="238">
        <f>F35*$I$20</f>
        <v>0</v>
      </c>
      <c r="I35" s="238">
        <f>G35*$I$20</f>
        <v>0</v>
      </c>
      <c r="M35" s="35"/>
    </row>
    <row r="36" spans="2:13" x14ac:dyDescent="0.25">
      <c r="B36" s="187"/>
      <c r="C36" s="27" t="str">
        <f>'Noise Barrier Master Table'!D21</f>
        <v>Shoulder</v>
      </c>
      <c r="D36" s="28">
        <f>'Noise Barrier Master Table'!E21</f>
        <v>0</v>
      </c>
      <c r="E36" s="28">
        <f>'Noise Barrier Master Table'!F21</f>
        <v>0</v>
      </c>
      <c r="F36" s="190"/>
      <c r="G36" s="190"/>
      <c r="H36" s="239"/>
      <c r="I36" s="239"/>
      <c r="L36" s="33"/>
      <c r="M36" s="36"/>
    </row>
    <row r="37" spans="2:13" ht="15.75" thickBot="1" x14ac:dyDescent="0.3">
      <c r="B37" s="188"/>
      <c r="C37" s="31" t="str">
        <f>'Noise Barrier Master Table'!D22</f>
        <v>Structure</v>
      </c>
      <c r="D37" s="32">
        <f>'Noise Barrier Master Table'!E22</f>
        <v>0</v>
      </c>
      <c r="E37" s="32">
        <f>'Noise Barrier Master Table'!F22</f>
        <v>0</v>
      </c>
      <c r="F37" s="191"/>
      <c r="G37" s="191"/>
      <c r="H37" s="241"/>
      <c r="I37" s="241"/>
      <c r="L37" s="33"/>
      <c r="M37" s="33"/>
    </row>
    <row r="38" spans="2:13" x14ac:dyDescent="0.25">
      <c r="B38" s="192">
        <v>5</v>
      </c>
      <c r="C38" s="25" t="str">
        <f>'Noise Barrier Master Table'!D23</f>
        <v>ROW</v>
      </c>
      <c r="D38" s="26">
        <f>'Noise Barrier Master Table'!E23</f>
        <v>0</v>
      </c>
      <c r="E38" s="26">
        <f>'Noise Barrier Master Table'!F23</f>
        <v>0</v>
      </c>
      <c r="F38" s="193"/>
      <c r="G38" s="193"/>
      <c r="H38" s="238">
        <f>F38*$I$20</f>
        <v>0</v>
      </c>
      <c r="I38" s="238">
        <f>G38*$I$20</f>
        <v>0</v>
      </c>
      <c r="L38" s="37"/>
      <c r="M38" s="38"/>
    </row>
    <row r="39" spans="2:13" x14ac:dyDescent="0.25">
      <c r="B39" s="187"/>
      <c r="C39" s="27" t="str">
        <f>'Noise Barrier Master Table'!D24</f>
        <v>Shoulder</v>
      </c>
      <c r="D39" s="28">
        <f>'Noise Barrier Master Table'!E24</f>
        <v>0</v>
      </c>
      <c r="E39" s="28">
        <f>'Noise Barrier Master Table'!F24</f>
        <v>0</v>
      </c>
      <c r="F39" s="190"/>
      <c r="G39" s="190"/>
      <c r="H39" s="239"/>
      <c r="I39" s="239"/>
    </row>
    <row r="40" spans="2:13" ht="15.75" thickBot="1" x14ac:dyDescent="0.3">
      <c r="B40" s="188"/>
      <c r="C40" s="31" t="str">
        <f>'Noise Barrier Master Table'!D25</f>
        <v>Structure</v>
      </c>
      <c r="D40" s="32">
        <f>'Noise Barrier Master Table'!E25</f>
        <v>0</v>
      </c>
      <c r="E40" s="32">
        <f>'Noise Barrier Master Table'!F25</f>
        <v>0</v>
      </c>
      <c r="F40" s="191"/>
      <c r="G40" s="191"/>
      <c r="H40" s="241"/>
      <c r="I40" s="241"/>
    </row>
    <row r="41" spans="2:13" x14ac:dyDescent="0.25">
      <c r="B41" s="192">
        <v>6</v>
      </c>
      <c r="C41" s="25" t="str">
        <f>'Noise Barrier Master Table'!D26</f>
        <v>ROW</v>
      </c>
      <c r="D41" s="26">
        <f>'Noise Barrier Master Table'!E26</f>
        <v>0</v>
      </c>
      <c r="E41" s="26">
        <f>'Noise Barrier Master Table'!F26</f>
        <v>0</v>
      </c>
      <c r="F41" s="193"/>
      <c r="G41" s="193"/>
      <c r="H41" s="238">
        <f>F41*$I$20</f>
        <v>0</v>
      </c>
      <c r="I41" s="238">
        <f>G41*$I$20</f>
        <v>0</v>
      </c>
    </row>
    <row r="42" spans="2:13" x14ac:dyDescent="0.25">
      <c r="B42" s="187"/>
      <c r="C42" s="27" t="str">
        <f>'Noise Barrier Master Table'!D27</f>
        <v>Shoulder</v>
      </c>
      <c r="D42" s="28">
        <f>'Noise Barrier Master Table'!E27</f>
        <v>0</v>
      </c>
      <c r="E42" s="28">
        <f>'Noise Barrier Master Table'!F27</f>
        <v>0</v>
      </c>
      <c r="F42" s="190"/>
      <c r="G42" s="190"/>
      <c r="H42" s="239"/>
      <c r="I42" s="239"/>
    </row>
    <row r="43" spans="2:13" ht="15.75" thickBot="1" x14ac:dyDescent="0.3">
      <c r="B43" s="188"/>
      <c r="C43" s="31" t="str">
        <f>'Noise Barrier Master Table'!D28</f>
        <v>Structure</v>
      </c>
      <c r="D43" s="32">
        <f>'Noise Barrier Master Table'!E28</f>
        <v>0</v>
      </c>
      <c r="E43" s="32">
        <f>'Noise Barrier Master Table'!F28</f>
        <v>0</v>
      </c>
      <c r="F43" s="191"/>
      <c r="G43" s="191"/>
      <c r="H43" s="241"/>
      <c r="I43" s="241"/>
    </row>
    <row r="44" spans="2:13" x14ac:dyDescent="0.25">
      <c r="B44" s="192">
        <v>7</v>
      </c>
      <c r="C44" s="25" t="str">
        <f>'Noise Barrier Master Table'!D29</f>
        <v>ROW</v>
      </c>
      <c r="D44" s="26">
        <f>'Noise Barrier Master Table'!E29</f>
        <v>0</v>
      </c>
      <c r="E44" s="26">
        <f>'Noise Barrier Master Table'!F29</f>
        <v>0</v>
      </c>
      <c r="F44" s="193"/>
      <c r="G44" s="193"/>
      <c r="H44" s="238">
        <f>F44*$I$20</f>
        <v>0</v>
      </c>
      <c r="I44" s="238">
        <f>G44*$I$20</f>
        <v>0</v>
      </c>
    </row>
    <row r="45" spans="2:13" x14ac:dyDescent="0.25">
      <c r="B45" s="187"/>
      <c r="C45" s="27" t="str">
        <f>'Noise Barrier Master Table'!D30</f>
        <v>Shoulder</v>
      </c>
      <c r="D45" s="28">
        <f>'Noise Barrier Master Table'!E30</f>
        <v>0</v>
      </c>
      <c r="E45" s="28">
        <f>'Noise Barrier Master Table'!F30</f>
        <v>0</v>
      </c>
      <c r="F45" s="190"/>
      <c r="G45" s="190"/>
      <c r="H45" s="239"/>
      <c r="I45" s="239"/>
    </row>
    <row r="46" spans="2:13" ht="15.75" thickBot="1" x14ac:dyDescent="0.3">
      <c r="B46" s="188"/>
      <c r="C46" s="31" t="str">
        <f>'Noise Barrier Master Table'!D31</f>
        <v>Structure</v>
      </c>
      <c r="D46" s="32">
        <f>'Noise Barrier Master Table'!E31</f>
        <v>0</v>
      </c>
      <c r="E46" s="32">
        <f>'Noise Barrier Master Table'!F31</f>
        <v>0</v>
      </c>
      <c r="F46" s="191"/>
      <c r="G46" s="191"/>
      <c r="H46" s="241"/>
      <c r="I46" s="241"/>
    </row>
    <row r="47" spans="2:13" x14ac:dyDescent="0.25">
      <c r="B47" s="186">
        <v>8</v>
      </c>
      <c r="C47" s="39" t="str">
        <f>'Noise Barrier Master Table'!D32</f>
        <v>ROW</v>
      </c>
      <c r="D47" s="40">
        <f>'Noise Barrier Master Table'!E32</f>
        <v>0</v>
      </c>
      <c r="E47" s="40">
        <f>'Noise Barrier Master Table'!F32</f>
        <v>0</v>
      </c>
      <c r="F47" s="189"/>
      <c r="G47" s="189"/>
      <c r="H47" s="242">
        <f>F47*$I$20</f>
        <v>0</v>
      </c>
      <c r="I47" s="242">
        <f>G47*$I$20</f>
        <v>0</v>
      </c>
    </row>
    <row r="48" spans="2:13" x14ac:dyDescent="0.25">
      <c r="B48" s="187"/>
      <c r="C48" s="27" t="str">
        <f>'Noise Barrier Master Table'!D33</f>
        <v>Shoulder</v>
      </c>
      <c r="D48" s="28">
        <f>'Noise Barrier Master Table'!E33</f>
        <v>0</v>
      </c>
      <c r="E48" s="28">
        <f>'Noise Barrier Master Table'!F33</f>
        <v>0</v>
      </c>
      <c r="F48" s="190"/>
      <c r="G48" s="190"/>
      <c r="H48" s="239"/>
      <c r="I48" s="239"/>
    </row>
    <row r="49" spans="2:9" ht="15.75" thickBot="1" x14ac:dyDescent="0.3">
      <c r="B49" s="188"/>
      <c r="C49" s="31" t="str">
        <f>'Noise Barrier Master Table'!D34</f>
        <v>Structure</v>
      </c>
      <c r="D49" s="32">
        <f>'Noise Barrier Master Table'!E34</f>
        <v>0</v>
      </c>
      <c r="E49" s="32">
        <f>'Noise Barrier Master Table'!F34</f>
        <v>0</v>
      </c>
      <c r="F49" s="191"/>
      <c r="G49" s="191"/>
      <c r="H49" s="241"/>
      <c r="I49" s="241"/>
    </row>
    <row r="50" spans="2:9" x14ac:dyDescent="0.25">
      <c r="B50" s="41" t="s">
        <v>15</v>
      </c>
      <c r="D50" s="42"/>
      <c r="G50" s="41"/>
      <c r="H50" s="41"/>
    </row>
  </sheetData>
  <mergeCells count="71">
    <mergeCell ref="B22:B23"/>
    <mergeCell ref="D22:H22"/>
    <mergeCell ref="B47:B49"/>
    <mergeCell ref="G47:G49"/>
    <mergeCell ref="I47:I49"/>
    <mergeCell ref="F44:F46"/>
    <mergeCell ref="F47:F49"/>
    <mergeCell ref="H47:H49"/>
    <mergeCell ref="F38:F40"/>
    <mergeCell ref="F41:F43"/>
    <mergeCell ref="B44:B46"/>
    <mergeCell ref="G44:G46"/>
    <mergeCell ref="I44:I46"/>
    <mergeCell ref="H38:H40"/>
    <mergeCell ref="H41:H43"/>
    <mergeCell ref="H44:H46"/>
    <mergeCell ref="B38:B40"/>
    <mergeCell ref="G38:G40"/>
    <mergeCell ref="I38:I40"/>
    <mergeCell ref="B41:B43"/>
    <mergeCell ref="G41:G43"/>
    <mergeCell ref="I41:I43"/>
    <mergeCell ref="B11:B15"/>
    <mergeCell ref="B10:I10"/>
    <mergeCell ref="D11:H11"/>
    <mergeCell ref="D12:H12"/>
    <mergeCell ref="D13:H13"/>
    <mergeCell ref="D14:H14"/>
    <mergeCell ref="D15:H15"/>
    <mergeCell ref="B4:I4"/>
    <mergeCell ref="B7:B9"/>
    <mergeCell ref="D5:H5"/>
    <mergeCell ref="B6:I6"/>
    <mergeCell ref="D7:H7"/>
    <mergeCell ref="D8:H8"/>
    <mergeCell ref="D9:H9"/>
    <mergeCell ref="B1:C1"/>
    <mergeCell ref="B2:C2"/>
    <mergeCell ref="B3:C3"/>
    <mergeCell ref="D1:I1"/>
    <mergeCell ref="D2:I2"/>
    <mergeCell ref="D3:I3"/>
    <mergeCell ref="I26:I28"/>
    <mergeCell ref="F26:F28"/>
    <mergeCell ref="F29:F31"/>
    <mergeCell ref="D23:H23"/>
    <mergeCell ref="H26:H28"/>
    <mergeCell ref="H29:H31"/>
    <mergeCell ref="B16:I16"/>
    <mergeCell ref="D17:H17"/>
    <mergeCell ref="D19:H19"/>
    <mergeCell ref="D20:H20"/>
    <mergeCell ref="B21:I21"/>
    <mergeCell ref="B18:I18"/>
    <mergeCell ref="B19:B20"/>
    <mergeCell ref="H32:H34"/>
    <mergeCell ref="H35:H37"/>
    <mergeCell ref="G29:G31"/>
    <mergeCell ref="G32:G34"/>
    <mergeCell ref="B24:I24"/>
    <mergeCell ref="B29:B31"/>
    <mergeCell ref="B26:B28"/>
    <mergeCell ref="B32:B34"/>
    <mergeCell ref="B35:B37"/>
    <mergeCell ref="F35:F37"/>
    <mergeCell ref="I32:I34"/>
    <mergeCell ref="G35:G37"/>
    <mergeCell ref="I35:I37"/>
    <mergeCell ref="F32:F34"/>
    <mergeCell ref="I29:I31"/>
    <mergeCell ref="G26:G28"/>
  </mergeCells>
  <conditionalFormatting sqref="M38">
    <cfRule type="containsText" dxfId="4" priority="1" operator="containsText" text="TERMINATE ANALYSIS. BARRIER NOT FEASIBLE.">
      <formula>NOT(ISERROR(SEARCH("TERMINATE ANALYSIS. BARRIER NOT FEASIBLE.",M38)))</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8BDFD-F179-4EDD-8240-ABBE7B44216D}">
  <sheetPr>
    <tabColor rgb="FF92D050"/>
  </sheetPr>
  <dimension ref="B1:L50"/>
  <sheetViews>
    <sheetView zoomScale="70" zoomScaleNormal="70" workbookViewId="0">
      <selection activeCell="H26" sqref="H26:I49"/>
    </sheetView>
  </sheetViews>
  <sheetFormatPr defaultColWidth="8.85546875" defaultRowHeight="15" x14ac:dyDescent="0.25"/>
  <cols>
    <col min="2" max="2" width="11.28515625" customWidth="1"/>
    <col min="3" max="3" width="15.7109375" customWidth="1"/>
    <col min="4" max="4" width="14.5703125" customWidth="1"/>
    <col min="5" max="5" width="17" customWidth="1"/>
    <col min="6" max="6" width="23.28515625" customWidth="1"/>
    <col min="7" max="7" width="26.42578125" customWidth="1"/>
    <col min="8" max="8" width="25.5703125" customWidth="1"/>
    <col min="9" max="9" width="18" customWidth="1"/>
    <col min="10" max="10" width="12" customWidth="1"/>
    <col min="11" max="11" width="10.85546875" customWidth="1"/>
    <col min="12" max="12" width="11.85546875" customWidth="1"/>
    <col min="13" max="13" width="20.42578125" customWidth="1"/>
    <col min="14" max="14" width="22.42578125" customWidth="1"/>
    <col min="15" max="15" width="20.42578125" customWidth="1"/>
  </cols>
  <sheetData>
    <row r="1" spans="2:9" ht="27" customHeight="1" thickBot="1" x14ac:dyDescent="0.4">
      <c r="B1" s="222" t="s">
        <v>38</v>
      </c>
      <c r="C1" s="223"/>
      <c r="D1" s="224"/>
      <c r="E1" s="225"/>
      <c r="F1" s="225"/>
      <c r="G1" s="225"/>
      <c r="H1" s="225"/>
      <c r="I1" s="226"/>
    </row>
    <row r="2" spans="2:9" ht="27" customHeight="1" thickBot="1" x14ac:dyDescent="0.4">
      <c r="B2" s="222" t="s">
        <v>40</v>
      </c>
      <c r="C2" s="223"/>
      <c r="D2" s="224"/>
      <c r="E2" s="225"/>
      <c r="F2" s="225"/>
      <c r="G2" s="225"/>
      <c r="H2" s="225"/>
      <c r="I2" s="226"/>
    </row>
    <row r="3" spans="2:9" ht="24" thickBot="1" x14ac:dyDescent="0.4">
      <c r="B3" s="227" t="s">
        <v>39</v>
      </c>
      <c r="C3" s="228"/>
      <c r="D3" s="224"/>
      <c r="E3" s="225"/>
      <c r="F3" s="225"/>
      <c r="G3" s="225"/>
      <c r="H3" s="225"/>
      <c r="I3" s="226"/>
    </row>
    <row r="4" spans="2:9" ht="32.25" thickBot="1" x14ac:dyDescent="0.3">
      <c r="B4" s="229" t="s">
        <v>63</v>
      </c>
      <c r="C4" s="230"/>
      <c r="D4" s="230"/>
      <c r="E4" s="230"/>
      <c r="F4" s="230"/>
      <c r="G4" s="230"/>
      <c r="H4" s="230"/>
      <c r="I4" s="230"/>
    </row>
    <row r="5" spans="2:9" ht="15.75" thickBot="1" x14ac:dyDescent="0.3">
      <c r="B5" s="14" t="s">
        <v>12</v>
      </c>
      <c r="C5" s="15" t="s">
        <v>6</v>
      </c>
      <c r="D5" s="211" t="s">
        <v>2</v>
      </c>
      <c r="E5" s="212"/>
      <c r="F5" s="212"/>
      <c r="G5" s="212"/>
      <c r="H5" s="212"/>
      <c r="I5" s="15" t="s">
        <v>3</v>
      </c>
    </row>
    <row r="6" spans="2:9" ht="19.5" thickBot="1" x14ac:dyDescent="0.3">
      <c r="B6" s="194" t="s">
        <v>16</v>
      </c>
      <c r="C6" s="195"/>
      <c r="D6" s="195"/>
      <c r="E6" s="195"/>
      <c r="F6" s="195"/>
      <c r="G6" s="195"/>
      <c r="H6" s="195"/>
      <c r="I6" s="196"/>
    </row>
    <row r="7" spans="2:9" ht="14.45" customHeight="1" x14ac:dyDescent="0.25">
      <c r="B7" s="231" t="s">
        <v>18</v>
      </c>
      <c r="C7" s="17" t="s">
        <v>7</v>
      </c>
      <c r="D7" s="232" t="s">
        <v>82</v>
      </c>
      <c r="E7" s="233"/>
      <c r="F7" s="233"/>
      <c r="G7" s="233"/>
      <c r="H7" s="233"/>
      <c r="I7" s="16">
        <v>2.5299999999999998</v>
      </c>
    </row>
    <row r="8" spans="2:9" ht="14.45" customHeight="1" x14ac:dyDescent="0.25">
      <c r="B8" s="231"/>
      <c r="C8" s="17" t="s">
        <v>8</v>
      </c>
      <c r="D8" s="218" t="s">
        <v>13</v>
      </c>
      <c r="E8" s="219"/>
      <c r="F8" s="219"/>
      <c r="G8" s="219"/>
      <c r="H8" s="219"/>
      <c r="I8" s="18">
        <v>8760</v>
      </c>
    </row>
    <row r="9" spans="2:9" ht="15" customHeight="1" thickBot="1" x14ac:dyDescent="0.3">
      <c r="B9" s="231"/>
      <c r="C9" s="17" t="s">
        <v>9</v>
      </c>
      <c r="D9" s="234" t="s">
        <v>36</v>
      </c>
      <c r="E9" s="235"/>
      <c r="F9" s="235"/>
      <c r="G9" s="235"/>
      <c r="H9" s="235"/>
      <c r="I9" s="18">
        <f>I7*I8</f>
        <v>22162.799999999999</v>
      </c>
    </row>
    <row r="10" spans="2:9" ht="19.5" thickBot="1" x14ac:dyDescent="0.3">
      <c r="B10" s="194" t="s">
        <v>21</v>
      </c>
      <c r="C10" s="195"/>
      <c r="D10" s="195"/>
      <c r="E10" s="195"/>
      <c r="F10" s="195"/>
      <c r="G10" s="195"/>
      <c r="H10" s="195"/>
      <c r="I10" s="196"/>
    </row>
    <row r="11" spans="2:9" ht="14.45" customHeight="1" x14ac:dyDescent="0.25">
      <c r="B11" s="203" t="s">
        <v>19</v>
      </c>
      <c r="C11" s="19" t="s">
        <v>7</v>
      </c>
      <c r="D11" s="148" t="s">
        <v>30</v>
      </c>
      <c r="E11" s="208"/>
      <c r="F11" s="208"/>
      <c r="G11" s="208"/>
      <c r="H11" s="208"/>
      <c r="I11" s="1"/>
    </row>
    <row r="12" spans="2:9" ht="14.45" customHeight="1" x14ac:dyDescent="0.25">
      <c r="B12" s="203"/>
      <c r="C12" s="19" t="s">
        <v>8</v>
      </c>
      <c r="D12" s="122" t="s">
        <v>31</v>
      </c>
      <c r="E12" s="104"/>
      <c r="F12" s="104"/>
      <c r="G12" s="104"/>
      <c r="H12" s="104"/>
      <c r="I12" s="1"/>
    </row>
    <row r="13" spans="2:9" ht="14.45" customHeight="1" x14ac:dyDescent="0.25">
      <c r="B13" s="203"/>
      <c r="C13" s="19" t="s">
        <v>9</v>
      </c>
      <c r="D13" s="122" t="s">
        <v>4</v>
      </c>
      <c r="E13" s="104"/>
      <c r="F13" s="104"/>
      <c r="G13" s="104"/>
      <c r="H13" s="104"/>
      <c r="I13" s="1"/>
    </row>
    <row r="14" spans="2:9" ht="15" customHeight="1" thickBot="1" x14ac:dyDescent="0.3">
      <c r="B14" s="203"/>
      <c r="C14" s="19" t="s">
        <v>10</v>
      </c>
      <c r="D14" s="122" t="s">
        <v>5</v>
      </c>
      <c r="E14" s="104"/>
      <c r="F14" s="104"/>
      <c r="G14" s="104"/>
      <c r="H14" s="104"/>
      <c r="I14" s="1"/>
    </row>
    <row r="15" spans="2:9" ht="15" customHeight="1" thickBot="1" x14ac:dyDescent="0.3">
      <c r="B15" s="203"/>
      <c r="C15" s="19" t="s">
        <v>11</v>
      </c>
      <c r="D15" s="236" t="s">
        <v>35</v>
      </c>
      <c r="E15" s="237"/>
      <c r="F15" s="237"/>
      <c r="G15" s="237"/>
      <c r="H15" s="237"/>
      <c r="I15" s="20">
        <f>I11*I12*I13*I14</f>
        <v>0</v>
      </c>
    </row>
    <row r="16" spans="2:9" ht="19.5" thickBot="1" x14ac:dyDescent="0.3">
      <c r="B16" s="194" t="s">
        <v>65</v>
      </c>
      <c r="C16" s="195"/>
      <c r="D16" s="195"/>
      <c r="E16" s="195"/>
      <c r="F16" s="195"/>
      <c r="G16" s="195"/>
      <c r="H16" s="195"/>
      <c r="I16" s="196"/>
    </row>
    <row r="17" spans="2:9" ht="21.6" customHeight="1" thickBot="1" x14ac:dyDescent="0.3">
      <c r="B17" s="57" t="s">
        <v>20</v>
      </c>
      <c r="C17" s="19" t="s">
        <v>7</v>
      </c>
      <c r="D17" s="205" t="s">
        <v>62</v>
      </c>
      <c r="E17" s="206"/>
      <c r="F17" s="206"/>
      <c r="G17" s="206"/>
      <c r="H17" s="206"/>
      <c r="I17" s="45">
        <f>I15/I9</f>
        <v>0</v>
      </c>
    </row>
    <row r="18" spans="2:9" ht="21.6" customHeight="1" thickBot="1" x14ac:dyDescent="0.3">
      <c r="B18" s="194" t="s">
        <v>66</v>
      </c>
      <c r="C18" s="195"/>
      <c r="D18" s="195"/>
      <c r="E18" s="195"/>
      <c r="F18" s="195"/>
      <c r="G18" s="195"/>
      <c r="H18" s="195"/>
      <c r="I18" s="196"/>
    </row>
    <row r="19" spans="2:9" ht="15" customHeight="1" thickBot="1" x14ac:dyDescent="0.3">
      <c r="B19" s="207" t="s">
        <v>37</v>
      </c>
      <c r="C19" s="21" t="s">
        <v>7</v>
      </c>
      <c r="D19" s="148" t="s">
        <v>14</v>
      </c>
      <c r="E19" s="208"/>
      <c r="F19" s="208"/>
      <c r="G19" s="208"/>
      <c r="H19" s="208"/>
      <c r="I19" s="43"/>
    </row>
    <row r="20" spans="2:9" ht="15" customHeight="1" thickBot="1" x14ac:dyDescent="0.3">
      <c r="B20" s="204"/>
      <c r="C20" s="19" t="s">
        <v>8</v>
      </c>
      <c r="D20" s="150" t="s">
        <v>64</v>
      </c>
      <c r="E20" s="197"/>
      <c r="F20" s="197"/>
      <c r="G20" s="197"/>
      <c r="H20" s="197"/>
      <c r="I20" s="63" t="str">
        <f>IF(I19=0, "0", I17/I19)</f>
        <v>0</v>
      </c>
    </row>
    <row r="21" spans="2:9" ht="19.5" thickBot="1" x14ac:dyDescent="0.3">
      <c r="B21" s="194" t="s">
        <v>17</v>
      </c>
      <c r="C21" s="195"/>
      <c r="D21" s="195"/>
      <c r="E21" s="195"/>
      <c r="F21" s="195"/>
      <c r="G21" s="195"/>
      <c r="H21" s="195"/>
      <c r="I21" s="196"/>
    </row>
    <row r="22" spans="2:9" ht="15" customHeight="1" thickBot="1" x14ac:dyDescent="0.3">
      <c r="B22" s="203" t="s">
        <v>67</v>
      </c>
      <c r="C22" s="19" t="s">
        <v>7</v>
      </c>
      <c r="D22" s="104" t="s">
        <v>116</v>
      </c>
      <c r="E22" s="104"/>
      <c r="F22" s="104"/>
      <c r="G22" s="104"/>
      <c r="H22" s="104"/>
      <c r="I22" s="43"/>
    </row>
    <row r="23" spans="2:9" ht="15" customHeight="1" thickBot="1" x14ac:dyDescent="0.3">
      <c r="B23" s="204"/>
      <c r="C23" s="84" t="s">
        <v>8</v>
      </c>
      <c r="D23" s="197" t="s">
        <v>34</v>
      </c>
      <c r="E23" s="197"/>
      <c r="F23" s="197"/>
      <c r="G23" s="197"/>
      <c r="H23" s="197"/>
      <c r="I23" s="86" t="e">
        <f>VLOOKUP(I22,B26:I49, 8, FALSE)</f>
        <v>#N/A</v>
      </c>
    </row>
    <row r="24" spans="2:9" ht="32.25" thickBot="1" x14ac:dyDescent="0.3">
      <c r="B24" s="198" t="s">
        <v>43</v>
      </c>
      <c r="C24" s="199"/>
      <c r="D24" s="199"/>
      <c r="E24" s="199"/>
      <c r="F24" s="199"/>
      <c r="G24" s="199"/>
      <c r="H24" s="199"/>
      <c r="I24" s="200"/>
    </row>
    <row r="25" spans="2:9" ht="57" customHeight="1" thickBot="1" x14ac:dyDescent="0.3">
      <c r="B25" s="22" t="s">
        <v>27</v>
      </c>
      <c r="C25" s="23" t="s">
        <v>23</v>
      </c>
      <c r="D25" s="23" t="s">
        <v>24</v>
      </c>
      <c r="E25" s="23" t="s">
        <v>25</v>
      </c>
      <c r="F25" s="23" t="s">
        <v>54</v>
      </c>
      <c r="G25" s="23" t="s">
        <v>102</v>
      </c>
      <c r="H25" s="24" t="s">
        <v>115</v>
      </c>
      <c r="I25" s="24" t="s">
        <v>114</v>
      </c>
    </row>
    <row r="26" spans="2:9" x14ac:dyDescent="0.25">
      <c r="B26" s="192">
        <v>1</v>
      </c>
      <c r="C26" s="25" t="str">
        <f>'Noise Barrier Master Table'!D11</f>
        <v>ROW</v>
      </c>
      <c r="D26" s="26">
        <f>'Noise Barrier Master Table'!E11</f>
        <v>0</v>
      </c>
      <c r="E26" s="26">
        <f>'Noise Barrier Master Table'!F11</f>
        <v>0</v>
      </c>
      <c r="F26" s="193"/>
      <c r="G26" s="193"/>
      <c r="H26" s="238">
        <f>F26*$I$20</f>
        <v>0</v>
      </c>
      <c r="I26" s="238">
        <f>G26*$I$20</f>
        <v>0</v>
      </c>
    </row>
    <row r="27" spans="2:9" x14ac:dyDescent="0.25">
      <c r="B27" s="187"/>
      <c r="C27" s="27" t="str">
        <f>'Noise Barrier Master Table'!D12</f>
        <v>Shoulder</v>
      </c>
      <c r="D27" s="28">
        <f>'Noise Barrier Master Table'!E12</f>
        <v>0</v>
      </c>
      <c r="E27" s="28">
        <f>'Noise Barrier Master Table'!F12</f>
        <v>0</v>
      </c>
      <c r="F27" s="190"/>
      <c r="G27" s="190"/>
      <c r="H27" s="239"/>
      <c r="I27" s="239"/>
    </row>
    <row r="28" spans="2:9" ht="15.75" thickBot="1" x14ac:dyDescent="0.3">
      <c r="B28" s="201"/>
      <c r="C28" s="29" t="str">
        <f>'Noise Barrier Master Table'!D13</f>
        <v>Structure</v>
      </c>
      <c r="D28" s="30">
        <f>'Noise Barrier Master Table'!E13</f>
        <v>0</v>
      </c>
      <c r="E28" s="30">
        <f>'Noise Barrier Master Table'!F13</f>
        <v>0</v>
      </c>
      <c r="F28" s="202"/>
      <c r="G28" s="202"/>
      <c r="H28" s="240"/>
      <c r="I28" s="240"/>
    </row>
    <row r="29" spans="2:9" x14ac:dyDescent="0.25">
      <c r="B29" s="192">
        <v>2</v>
      </c>
      <c r="C29" s="25" t="str">
        <f>'Noise Barrier Master Table'!D14</f>
        <v>ROW</v>
      </c>
      <c r="D29" s="26">
        <f>'Noise Barrier Master Table'!E14</f>
        <v>0</v>
      </c>
      <c r="E29" s="26">
        <f>'Noise Barrier Master Table'!F14</f>
        <v>0</v>
      </c>
      <c r="F29" s="193"/>
      <c r="G29" s="193"/>
      <c r="H29" s="238">
        <f>F29*$I$20</f>
        <v>0</v>
      </c>
      <c r="I29" s="238">
        <f>G29*$I$20</f>
        <v>0</v>
      </c>
    </row>
    <row r="30" spans="2:9" x14ac:dyDescent="0.25">
      <c r="B30" s="187"/>
      <c r="C30" s="27" t="str">
        <f>'Noise Barrier Master Table'!D15</f>
        <v>Shoulder</v>
      </c>
      <c r="D30" s="28">
        <f>'Noise Barrier Master Table'!E15</f>
        <v>0</v>
      </c>
      <c r="E30" s="28">
        <f>'Noise Barrier Master Table'!F15</f>
        <v>0</v>
      </c>
      <c r="F30" s="190"/>
      <c r="G30" s="190"/>
      <c r="H30" s="239"/>
      <c r="I30" s="239"/>
    </row>
    <row r="31" spans="2:9" ht="15.75" thickBot="1" x14ac:dyDescent="0.3">
      <c r="B31" s="188"/>
      <c r="C31" s="31" t="str">
        <f>'Noise Barrier Master Table'!D16</f>
        <v>Structure</v>
      </c>
      <c r="D31" s="32">
        <f>'Noise Barrier Master Table'!E16</f>
        <v>0</v>
      </c>
      <c r="E31" s="32">
        <f>'Noise Barrier Master Table'!F16</f>
        <v>0</v>
      </c>
      <c r="F31" s="191"/>
      <c r="G31" s="191"/>
      <c r="H31" s="241"/>
      <c r="I31" s="241"/>
    </row>
    <row r="32" spans="2:9" x14ac:dyDescent="0.25">
      <c r="B32" s="192">
        <v>3</v>
      </c>
      <c r="C32" s="25" t="str">
        <f>'Noise Barrier Master Table'!D17</f>
        <v>ROW</v>
      </c>
      <c r="D32" s="26">
        <f>'Noise Barrier Master Table'!E17</f>
        <v>0</v>
      </c>
      <c r="E32" s="26">
        <f>'Noise Barrier Master Table'!F17</f>
        <v>0</v>
      </c>
      <c r="F32" s="193"/>
      <c r="G32" s="193"/>
      <c r="H32" s="238">
        <f>F32*$I$20</f>
        <v>0</v>
      </c>
      <c r="I32" s="238">
        <f>G32*$I$20</f>
        <v>0</v>
      </c>
    </row>
    <row r="33" spans="2:12" x14ac:dyDescent="0.25">
      <c r="B33" s="187"/>
      <c r="C33" s="27" t="str">
        <f>'Noise Barrier Master Table'!D18</f>
        <v>Shoulder</v>
      </c>
      <c r="D33" s="28">
        <f>'Noise Barrier Master Table'!E18</f>
        <v>0</v>
      </c>
      <c r="E33" s="28">
        <f>'Noise Barrier Master Table'!F18</f>
        <v>0</v>
      </c>
      <c r="F33" s="190"/>
      <c r="G33" s="190"/>
      <c r="H33" s="239"/>
      <c r="I33" s="239"/>
      <c r="K33" s="33"/>
      <c r="L33" s="33"/>
    </row>
    <row r="34" spans="2:12" ht="15.75" thickBot="1" x14ac:dyDescent="0.3">
      <c r="B34" s="188"/>
      <c r="C34" s="31" t="str">
        <f>'Noise Barrier Master Table'!D19</f>
        <v>Structure</v>
      </c>
      <c r="D34" s="32">
        <f>'Noise Barrier Master Table'!E19</f>
        <v>0</v>
      </c>
      <c r="E34" s="32">
        <f>'Noise Barrier Master Table'!F19</f>
        <v>0</v>
      </c>
      <c r="F34" s="191"/>
      <c r="G34" s="191"/>
      <c r="H34" s="241"/>
      <c r="I34" s="241"/>
      <c r="L34" s="34"/>
    </row>
    <row r="35" spans="2:12" x14ac:dyDescent="0.25">
      <c r="B35" s="192">
        <v>4</v>
      </c>
      <c r="C35" s="25" t="str">
        <f>'Noise Barrier Master Table'!D20</f>
        <v>ROW</v>
      </c>
      <c r="D35" s="26">
        <f>'Noise Barrier Master Table'!E20</f>
        <v>0</v>
      </c>
      <c r="E35" s="26">
        <f>'Noise Barrier Master Table'!F20</f>
        <v>0</v>
      </c>
      <c r="F35" s="193"/>
      <c r="G35" s="193"/>
      <c r="H35" s="238">
        <f>F35*$I$20</f>
        <v>0</v>
      </c>
      <c r="I35" s="238">
        <f>G35*$I$20</f>
        <v>0</v>
      </c>
      <c r="L35" s="35"/>
    </row>
    <row r="36" spans="2:12" x14ac:dyDescent="0.25">
      <c r="B36" s="187"/>
      <c r="C36" s="27" t="str">
        <f>'Noise Barrier Master Table'!D21</f>
        <v>Shoulder</v>
      </c>
      <c r="D36" s="28">
        <f>'Noise Barrier Master Table'!E21</f>
        <v>0</v>
      </c>
      <c r="E36" s="28">
        <f>'Noise Barrier Master Table'!F21</f>
        <v>0</v>
      </c>
      <c r="F36" s="190"/>
      <c r="G36" s="190"/>
      <c r="H36" s="239"/>
      <c r="I36" s="239"/>
      <c r="K36" s="33"/>
      <c r="L36" s="36"/>
    </row>
    <row r="37" spans="2:12" ht="15.75" thickBot="1" x14ac:dyDescent="0.3">
      <c r="B37" s="188"/>
      <c r="C37" s="31" t="str">
        <f>'Noise Barrier Master Table'!D22</f>
        <v>Structure</v>
      </c>
      <c r="D37" s="32">
        <f>'Noise Barrier Master Table'!E22</f>
        <v>0</v>
      </c>
      <c r="E37" s="32">
        <f>'Noise Barrier Master Table'!F22</f>
        <v>0</v>
      </c>
      <c r="F37" s="191"/>
      <c r="G37" s="191"/>
      <c r="H37" s="241"/>
      <c r="I37" s="241"/>
      <c r="K37" s="33"/>
      <c r="L37" s="33"/>
    </row>
    <row r="38" spans="2:12" x14ac:dyDescent="0.25">
      <c r="B38" s="192">
        <v>5</v>
      </c>
      <c r="C38" s="25" t="str">
        <f>'Noise Barrier Master Table'!D23</f>
        <v>ROW</v>
      </c>
      <c r="D38" s="26">
        <f>'Noise Barrier Master Table'!E23</f>
        <v>0</v>
      </c>
      <c r="E38" s="26">
        <f>'Noise Barrier Master Table'!F23</f>
        <v>0</v>
      </c>
      <c r="F38" s="193"/>
      <c r="G38" s="193"/>
      <c r="H38" s="238">
        <f>F38*$I$20</f>
        <v>0</v>
      </c>
      <c r="I38" s="238">
        <f>G38*$I$20</f>
        <v>0</v>
      </c>
      <c r="K38" s="37"/>
      <c r="L38" s="38"/>
    </row>
    <row r="39" spans="2:12" x14ac:dyDescent="0.25">
      <c r="B39" s="187"/>
      <c r="C39" s="27" t="str">
        <f>'Noise Barrier Master Table'!D24</f>
        <v>Shoulder</v>
      </c>
      <c r="D39" s="28">
        <f>'Noise Barrier Master Table'!E24</f>
        <v>0</v>
      </c>
      <c r="E39" s="28">
        <f>'Noise Barrier Master Table'!F24</f>
        <v>0</v>
      </c>
      <c r="F39" s="190"/>
      <c r="G39" s="190"/>
      <c r="H39" s="239"/>
      <c r="I39" s="239"/>
    </row>
    <row r="40" spans="2:12" ht="15.75" thickBot="1" x14ac:dyDescent="0.3">
      <c r="B40" s="188"/>
      <c r="C40" s="31" t="str">
        <f>'Noise Barrier Master Table'!D25</f>
        <v>Structure</v>
      </c>
      <c r="D40" s="32">
        <f>'Noise Barrier Master Table'!E25</f>
        <v>0</v>
      </c>
      <c r="E40" s="32">
        <f>'Noise Barrier Master Table'!F25</f>
        <v>0</v>
      </c>
      <c r="F40" s="191"/>
      <c r="G40" s="191"/>
      <c r="H40" s="241"/>
      <c r="I40" s="241"/>
    </row>
    <row r="41" spans="2:12" x14ac:dyDescent="0.25">
      <c r="B41" s="192">
        <v>6</v>
      </c>
      <c r="C41" s="25" t="str">
        <f>'Noise Barrier Master Table'!D26</f>
        <v>ROW</v>
      </c>
      <c r="D41" s="26">
        <f>'Noise Barrier Master Table'!E26</f>
        <v>0</v>
      </c>
      <c r="E41" s="26">
        <f>'Noise Barrier Master Table'!F26</f>
        <v>0</v>
      </c>
      <c r="F41" s="193"/>
      <c r="G41" s="193"/>
      <c r="H41" s="238">
        <f>F41*$I$20</f>
        <v>0</v>
      </c>
      <c r="I41" s="238">
        <f>G41*$I$20</f>
        <v>0</v>
      </c>
    </row>
    <row r="42" spans="2:12" x14ac:dyDescent="0.25">
      <c r="B42" s="187"/>
      <c r="C42" s="27" t="str">
        <f>'Noise Barrier Master Table'!D27</f>
        <v>Shoulder</v>
      </c>
      <c r="D42" s="28">
        <f>'Noise Barrier Master Table'!E27</f>
        <v>0</v>
      </c>
      <c r="E42" s="28">
        <f>'Noise Barrier Master Table'!F27</f>
        <v>0</v>
      </c>
      <c r="F42" s="190"/>
      <c r="G42" s="190"/>
      <c r="H42" s="239"/>
      <c r="I42" s="239"/>
    </row>
    <row r="43" spans="2:12" ht="15.75" thickBot="1" x14ac:dyDescent="0.3">
      <c r="B43" s="188"/>
      <c r="C43" s="31" t="str">
        <f>'Noise Barrier Master Table'!D28</f>
        <v>Structure</v>
      </c>
      <c r="D43" s="32">
        <f>'Noise Barrier Master Table'!E28</f>
        <v>0</v>
      </c>
      <c r="E43" s="32">
        <f>'Noise Barrier Master Table'!F28</f>
        <v>0</v>
      </c>
      <c r="F43" s="191"/>
      <c r="G43" s="191"/>
      <c r="H43" s="241"/>
      <c r="I43" s="241"/>
    </row>
    <row r="44" spans="2:12" x14ac:dyDescent="0.25">
      <c r="B44" s="192">
        <v>7</v>
      </c>
      <c r="C44" s="25" t="str">
        <f>'Noise Barrier Master Table'!D29</f>
        <v>ROW</v>
      </c>
      <c r="D44" s="26">
        <f>'Noise Barrier Master Table'!E29</f>
        <v>0</v>
      </c>
      <c r="E44" s="26">
        <f>'Noise Barrier Master Table'!F29</f>
        <v>0</v>
      </c>
      <c r="F44" s="193"/>
      <c r="G44" s="193"/>
      <c r="H44" s="238">
        <f>F44*$I$20</f>
        <v>0</v>
      </c>
      <c r="I44" s="238">
        <f>G44*$I$20</f>
        <v>0</v>
      </c>
    </row>
    <row r="45" spans="2:12" x14ac:dyDescent="0.25">
      <c r="B45" s="187"/>
      <c r="C45" s="27" t="str">
        <f>'Noise Barrier Master Table'!D30</f>
        <v>Shoulder</v>
      </c>
      <c r="D45" s="28">
        <f>'Noise Barrier Master Table'!E30</f>
        <v>0</v>
      </c>
      <c r="E45" s="28">
        <f>'Noise Barrier Master Table'!F30</f>
        <v>0</v>
      </c>
      <c r="F45" s="190"/>
      <c r="G45" s="190"/>
      <c r="H45" s="239"/>
      <c r="I45" s="239"/>
    </row>
    <row r="46" spans="2:12" ht="15.75" thickBot="1" x14ac:dyDescent="0.3">
      <c r="B46" s="188"/>
      <c r="C46" s="31" t="str">
        <f>'Noise Barrier Master Table'!D31</f>
        <v>Structure</v>
      </c>
      <c r="D46" s="32">
        <f>'Noise Barrier Master Table'!E31</f>
        <v>0</v>
      </c>
      <c r="E46" s="32">
        <f>'Noise Barrier Master Table'!F31</f>
        <v>0</v>
      </c>
      <c r="F46" s="191"/>
      <c r="G46" s="191"/>
      <c r="H46" s="241"/>
      <c r="I46" s="241"/>
    </row>
    <row r="47" spans="2:12" x14ac:dyDescent="0.25">
      <c r="B47" s="186">
        <v>8</v>
      </c>
      <c r="C47" s="39" t="str">
        <f>'Noise Barrier Master Table'!D32</f>
        <v>ROW</v>
      </c>
      <c r="D47" s="40">
        <f>'Noise Barrier Master Table'!E32</f>
        <v>0</v>
      </c>
      <c r="E47" s="40">
        <f>'Noise Barrier Master Table'!F32</f>
        <v>0</v>
      </c>
      <c r="F47" s="189"/>
      <c r="G47" s="189"/>
      <c r="H47" s="242">
        <f>F47*$I$20</f>
        <v>0</v>
      </c>
      <c r="I47" s="242">
        <f>G47*$I$20</f>
        <v>0</v>
      </c>
    </row>
    <row r="48" spans="2:12" x14ac:dyDescent="0.25">
      <c r="B48" s="187"/>
      <c r="C48" s="27" t="str">
        <f>'Noise Barrier Master Table'!D33</f>
        <v>Shoulder</v>
      </c>
      <c r="D48" s="28">
        <f>'Noise Barrier Master Table'!E33</f>
        <v>0</v>
      </c>
      <c r="E48" s="28">
        <f>'Noise Barrier Master Table'!F33</f>
        <v>0</v>
      </c>
      <c r="F48" s="190"/>
      <c r="G48" s="190"/>
      <c r="H48" s="239"/>
      <c r="I48" s="239"/>
    </row>
    <row r="49" spans="2:9" ht="15.75" thickBot="1" x14ac:dyDescent="0.3">
      <c r="B49" s="188"/>
      <c r="C49" s="31" t="str">
        <f>'Noise Barrier Master Table'!D34</f>
        <v>Structure</v>
      </c>
      <c r="D49" s="32">
        <f>'Noise Barrier Master Table'!E34</f>
        <v>0</v>
      </c>
      <c r="E49" s="32">
        <f>'Noise Barrier Master Table'!F34</f>
        <v>0</v>
      </c>
      <c r="F49" s="191"/>
      <c r="G49" s="191"/>
      <c r="H49" s="241"/>
      <c r="I49" s="241"/>
    </row>
    <row r="50" spans="2:9" x14ac:dyDescent="0.25">
      <c r="B50" s="41" t="s">
        <v>15</v>
      </c>
      <c r="D50" s="42"/>
      <c r="G50" s="41"/>
      <c r="H50" s="41"/>
    </row>
  </sheetData>
  <mergeCells count="71">
    <mergeCell ref="B22:B23"/>
    <mergeCell ref="D23:H23"/>
    <mergeCell ref="B47:B49"/>
    <mergeCell ref="G47:G49"/>
    <mergeCell ref="F47:F49"/>
    <mergeCell ref="B41:B43"/>
    <mergeCell ref="G41:G43"/>
    <mergeCell ref="F41:F43"/>
    <mergeCell ref="B44:B46"/>
    <mergeCell ref="G44:G46"/>
    <mergeCell ref="F44:F46"/>
    <mergeCell ref="B16:I16"/>
    <mergeCell ref="D17:H17"/>
    <mergeCell ref="B32:B34"/>
    <mergeCell ref="G32:G34"/>
    <mergeCell ref="F32:F34"/>
    <mergeCell ref="B29:B31"/>
    <mergeCell ref="G29:G31"/>
    <mergeCell ref="F29:F31"/>
    <mergeCell ref="B26:B28"/>
    <mergeCell ref="G26:G28"/>
    <mergeCell ref="F26:F28"/>
    <mergeCell ref="D19:H19"/>
    <mergeCell ref="D20:H20"/>
    <mergeCell ref="B21:I21"/>
    <mergeCell ref="D22:H22"/>
    <mergeCell ref="B18:I18"/>
    <mergeCell ref="B11:B15"/>
    <mergeCell ref="B10:I10"/>
    <mergeCell ref="D11:H11"/>
    <mergeCell ref="D12:H12"/>
    <mergeCell ref="D13:H13"/>
    <mergeCell ref="D14:H14"/>
    <mergeCell ref="D15:H15"/>
    <mergeCell ref="B4:I4"/>
    <mergeCell ref="B7:B9"/>
    <mergeCell ref="D5:H5"/>
    <mergeCell ref="B6:I6"/>
    <mergeCell ref="D7:H7"/>
    <mergeCell ref="D8:H8"/>
    <mergeCell ref="D9:H9"/>
    <mergeCell ref="B1:C1"/>
    <mergeCell ref="B2:C2"/>
    <mergeCell ref="B3:C3"/>
    <mergeCell ref="D1:I1"/>
    <mergeCell ref="D2:I2"/>
    <mergeCell ref="D3:I3"/>
    <mergeCell ref="I47:I49"/>
    <mergeCell ref="H47:H49"/>
    <mergeCell ref="I35:I37"/>
    <mergeCell ref="H35:H37"/>
    <mergeCell ref="I38:I40"/>
    <mergeCell ref="H38:H40"/>
    <mergeCell ref="I41:I43"/>
    <mergeCell ref="H41:H43"/>
    <mergeCell ref="B19:B20"/>
    <mergeCell ref="I32:I34"/>
    <mergeCell ref="H32:H34"/>
    <mergeCell ref="I44:I46"/>
    <mergeCell ref="H44:H46"/>
    <mergeCell ref="B24:I24"/>
    <mergeCell ref="I26:I28"/>
    <mergeCell ref="H26:H28"/>
    <mergeCell ref="I29:I31"/>
    <mergeCell ref="H29:H31"/>
    <mergeCell ref="B35:B37"/>
    <mergeCell ref="G35:G37"/>
    <mergeCell ref="F35:F37"/>
    <mergeCell ref="B38:B40"/>
    <mergeCell ref="G38:G40"/>
    <mergeCell ref="F38:F40"/>
  </mergeCells>
  <conditionalFormatting sqref="L38">
    <cfRule type="containsText" dxfId="3" priority="1" operator="containsText" text="TERMINATE ANALYSIS. BARRIER NOT FEASIBLE.">
      <formula>NOT(ISERROR(SEARCH("TERMINATE ANALYSIS. BARRIER NOT FEASIBLE.",L38)))</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BE2D0-1FC7-46A9-887E-7165624010BA}">
  <sheetPr>
    <tabColor rgb="FF92D050"/>
  </sheetPr>
  <dimension ref="B1:L50"/>
  <sheetViews>
    <sheetView zoomScale="70" zoomScaleNormal="70" workbookViewId="0">
      <selection activeCell="H26" sqref="H26:I49"/>
    </sheetView>
  </sheetViews>
  <sheetFormatPr defaultColWidth="8.85546875" defaultRowHeight="15" x14ac:dyDescent="0.25"/>
  <cols>
    <col min="2" max="2" width="11.28515625" customWidth="1"/>
    <col min="3" max="3" width="15.7109375" customWidth="1"/>
    <col min="4" max="4" width="14.5703125" customWidth="1"/>
    <col min="5" max="5" width="17" customWidth="1"/>
    <col min="6" max="6" width="23.28515625" customWidth="1"/>
    <col min="7" max="7" width="26.42578125" customWidth="1"/>
    <col min="8" max="8" width="25.42578125" customWidth="1"/>
    <col min="9" max="9" width="18" customWidth="1"/>
    <col min="10" max="10" width="12" customWidth="1"/>
    <col min="11" max="11" width="10.85546875" customWidth="1"/>
    <col min="12" max="12" width="11.85546875" customWidth="1"/>
    <col min="13" max="13" width="20.42578125" customWidth="1"/>
    <col min="14" max="14" width="22.42578125" customWidth="1"/>
    <col min="15" max="15" width="20.42578125" customWidth="1"/>
  </cols>
  <sheetData>
    <row r="1" spans="2:9" ht="27" customHeight="1" thickBot="1" x14ac:dyDescent="0.4">
      <c r="B1" s="222" t="s">
        <v>38</v>
      </c>
      <c r="C1" s="223"/>
      <c r="D1" s="224"/>
      <c r="E1" s="225"/>
      <c r="F1" s="225"/>
      <c r="G1" s="225"/>
      <c r="H1" s="225"/>
      <c r="I1" s="226"/>
    </row>
    <row r="2" spans="2:9" ht="27" customHeight="1" thickBot="1" x14ac:dyDescent="0.4">
      <c r="B2" s="222" t="s">
        <v>40</v>
      </c>
      <c r="C2" s="223"/>
      <c r="D2" s="224"/>
      <c r="E2" s="225"/>
      <c r="F2" s="225"/>
      <c r="G2" s="225"/>
      <c r="H2" s="225"/>
      <c r="I2" s="226"/>
    </row>
    <row r="3" spans="2:9" ht="24" thickBot="1" x14ac:dyDescent="0.4">
      <c r="B3" s="227" t="s">
        <v>39</v>
      </c>
      <c r="C3" s="228"/>
      <c r="D3" s="224"/>
      <c r="E3" s="225"/>
      <c r="F3" s="225"/>
      <c r="G3" s="225"/>
      <c r="H3" s="225"/>
      <c r="I3" s="226"/>
    </row>
    <row r="4" spans="2:9" ht="32.25" thickBot="1" x14ac:dyDescent="0.3">
      <c r="B4" s="229" t="s">
        <v>63</v>
      </c>
      <c r="C4" s="230"/>
      <c r="D4" s="230"/>
      <c r="E4" s="230"/>
      <c r="F4" s="230"/>
      <c r="G4" s="230"/>
      <c r="H4" s="230"/>
      <c r="I4" s="230"/>
    </row>
    <row r="5" spans="2:9" ht="15.75" thickBot="1" x14ac:dyDescent="0.3">
      <c r="B5" s="14" t="s">
        <v>12</v>
      </c>
      <c r="C5" s="15" t="s">
        <v>6</v>
      </c>
      <c r="D5" s="211" t="s">
        <v>2</v>
      </c>
      <c r="E5" s="212"/>
      <c r="F5" s="212"/>
      <c r="G5" s="212"/>
      <c r="H5" s="212"/>
      <c r="I5" s="15" t="s">
        <v>3</v>
      </c>
    </row>
    <row r="6" spans="2:9" ht="19.5" thickBot="1" x14ac:dyDescent="0.3">
      <c r="B6" s="194" t="s">
        <v>16</v>
      </c>
      <c r="C6" s="195"/>
      <c r="D6" s="195"/>
      <c r="E6" s="195"/>
      <c r="F6" s="195"/>
      <c r="G6" s="195"/>
      <c r="H6" s="195"/>
      <c r="I6" s="196"/>
    </row>
    <row r="7" spans="2:9" ht="14.45" customHeight="1" x14ac:dyDescent="0.25">
      <c r="B7" s="231" t="s">
        <v>18</v>
      </c>
      <c r="C7" s="17" t="s">
        <v>7</v>
      </c>
      <c r="D7" s="232" t="s">
        <v>82</v>
      </c>
      <c r="E7" s="233"/>
      <c r="F7" s="233"/>
      <c r="G7" s="233"/>
      <c r="H7" s="233"/>
      <c r="I7" s="16">
        <v>2.5299999999999998</v>
      </c>
    </row>
    <row r="8" spans="2:9" ht="14.45" customHeight="1" x14ac:dyDescent="0.25">
      <c r="B8" s="231"/>
      <c r="C8" s="17" t="s">
        <v>8</v>
      </c>
      <c r="D8" s="218" t="s">
        <v>13</v>
      </c>
      <c r="E8" s="219"/>
      <c r="F8" s="219"/>
      <c r="G8" s="219"/>
      <c r="H8" s="219"/>
      <c r="I8" s="18">
        <v>8760</v>
      </c>
    </row>
    <row r="9" spans="2:9" ht="15" customHeight="1" thickBot="1" x14ac:dyDescent="0.3">
      <c r="B9" s="231"/>
      <c r="C9" s="17" t="s">
        <v>9</v>
      </c>
      <c r="D9" s="234" t="s">
        <v>36</v>
      </c>
      <c r="E9" s="235"/>
      <c r="F9" s="235"/>
      <c r="G9" s="235"/>
      <c r="H9" s="235"/>
      <c r="I9" s="18">
        <f>I7*I8</f>
        <v>22162.799999999999</v>
      </c>
    </row>
    <row r="10" spans="2:9" ht="19.5" thickBot="1" x14ac:dyDescent="0.3">
      <c r="B10" s="194" t="s">
        <v>21</v>
      </c>
      <c r="C10" s="195"/>
      <c r="D10" s="195"/>
      <c r="E10" s="195"/>
      <c r="F10" s="195"/>
      <c r="G10" s="195"/>
      <c r="H10" s="195"/>
      <c r="I10" s="196"/>
    </row>
    <row r="11" spans="2:9" ht="14.45" customHeight="1" x14ac:dyDescent="0.25">
      <c r="B11" s="203" t="s">
        <v>19</v>
      </c>
      <c r="C11" s="19" t="s">
        <v>7</v>
      </c>
      <c r="D11" s="148" t="s">
        <v>30</v>
      </c>
      <c r="E11" s="208"/>
      <c r="F11" s="208"/>
      <c r="G11" s="208"/>
      <c r="H11" s="208"/>
      <c r="I11" s="1"/>
    </row>
    <row r="12" spans="2:9" ht="14.45" customHeight="1" x14ac:dyDescent="0.25">
      <c r="B12" s="203"/>
      <c r="C12" s="19" t="s">
        <v>8</v>
      </c>
      <c r="D12" s="122" t="s">
        <v>31</v>
      </c>
      <c r="E12" s="104"/>
      <c r="F12" s="104"/>
      <c r="G12" s="104"/>
      <c r="H12" s="104"/>
      <c r="I12" s="1"/>
    </row>
    <row r="13" spans="2:9" ht="14.45" customHeight="1" x14ac:dyDescent="0.25">
      <c r="B13" s="203"/>
      <c r="C13" s="19" t="s">
        <v>9</v>
      </c>
      <c r="D13" s="122" t="s">
        <v>4</v>
      </c>
      <c r="E13" s="104"/>
      <c r="F13" s="104"/>
      <c r="G13" s="104"/>
      <c r="H13" s="104"/>
      <c r="I13" s="1"/>
    </row>
    <row r="14" spans="2:9" ht="15" customHeight="1" thickBot="1" x14ac:dyDescent="0.3">
      <c r="B14" s="203"/>
      <c r="C14" s="19" t="s">
        <v>10</v>
      </c>
      <c r="D14" s="122" t="s">
        <v>5</v>
      </c>
      <c r="E14" s="104"/>
      <c r="F14" s="104"/>
      <c r="G14" s="104"/>
      <c r="H14" s="104"/>
      <c r="I14" s="1"/>
    </row>
    <row r="15" spans="2:9" ht="15" customHeight="1" thickBot="1" x14ac:dyDescent="0.3">
      <c r="B15" s="203"/>
      <c r="C15" s="19" t="s">
        <v>11</v>
      </c>
      <c r="D15" s="236" t="s">
        <v>35</v>
      </c>
      <c r="E15" s="237"/>
      <c r="F15" s="237"/>
      <c r="G15" s="237"/>
      <c r="H15" s="237"/>
      <c r="I15" s="20">
        <f>I11*I12*I13*I14</f>
        <v>0</v>
      </c>
    </row>
    <row r="16" spans="2:9" ht="19.5" thickBot="1" x14ac:dyDescent="0.3">
      <c r="B16" s="194" t="s">
        <v>65</v>
      </c>
      <c r="C16" s="195"/>
      <c r="D16" s="195"/>
      <c r="E16" s="195"/>
      <c r="F16" s="195"/>
      <c r="G16" s="195"/>
      <c r="H16" s="195"/>
      <c r="I16" s="196"/>
    </row>
    <row r="17" spans="2:9" ht="21.6" customHeight="1" thickBot="1" x14ac:dyDescent="0.3">
      <c r="B17" s="57" t="s">
        <v>20</v>
      </c>
      <c r="C17" s="19" t="s">
        <v>7</v>
      </c>
      <c r="D17" s="205" t="s">
        <v>62</v>
      </c>
      <c r="E17" s="206"/>
      <c r="F17" s="206"/>
      <c r="G17" s="206"/>
      <c r="H17" s="206"/>
      <c r="I17" s="45">
        <f>I15/I9</f>
        <v>0</v>
      </c>
    </row>
    <row r="18" spans="2:9" ht="21.6" customHeight="1" thickBot="1" x14ac:dyDescent="0.3">
      <c r="B18" s="194" t="s">
        <v>66</v>
      </c>
      <c r="C18" s="195"/>
      <c r="D18" s="195"/>
      <c r="E18" s="195"/>
      <c r="F18" s="195"/>
      <c r="G18" s="195"/>
      <c r="H18" s="195"/>
      <c r="I18" s="196"/>
    </row>
    <row r="19" spans="2:9" ht="15" customHeight="1" thickBot="1" x14ac:dyDescent="0.3">
      <c r="B19" s="207" t="s">
        <v>37</v>
      </c>
      <c r="C19" s="21" t="s">
        <v>7</v>
      </c>
      <c r="D19" s="148" t="s">
        <v>14</v>
      </c>
      <c r="E19" s="208"/>
      <c r="F19" s="208"/>
      <c r="G19" s="208"/>
      <c r="H19" s="208"/>
      <c r="I19" s="43"/>
    </row>
    <row r="20" spans="2:9" ht="15" customHeight="1" thickBot="1" x14ac:dyDescent="0.3">
      <c r="B20" s="204"/>
      <c r="C20" s="19" t="s">
        <v>8</v>
      </c>
      <c r="D20" s="150" t="s">
        <v>64</v>
      </c>
      <c r="E20" s="197"/>
      <c r="F20" s="197"/>
      <c r="G20" s="197"/>
      <c r="H20" s="197"/>
      <c r="I20" s="63" t="str">
        <f>IF(I19=0, "0", I17/I19)</f>
        <v>0</v>
      </c>
    </row>
    <row r="21" spans="2:9" ht="19.5" thickBot="1" x14ac:dyDescent="0.3">
      <c r="B21" s="194" t="s">
        <v>17</v>
      </c>
      <c r="C21" s="195"/>
      <c r="D21" s="195"/>
      <c r="E21" s="195"/>
      <c r="F21" s="195"/>
      <c r="G21" s="195"/>
      <c r="H21" s="195"/>
      <c r="I21" s="196"/>
    </row>
    <row r="22" spans="2:9" ht="15" customHeight="1" thickBot="1" x14ac:dyDescent="0.3">
      <c r="B22" s="203" t="s">
        <v>67</v>
      </c>
      <c r="C22" s="19" t="s">
        <v>7</v>
      </c>
      <c r="D22" s="104" t="s">
        <v>116</v>
      </c>
      <c r="E22" s="104"/>
      <c r="F22" s="104"/>
      <c r="G22" s="104"/>
      <c r="H22" s="104"/>
      <c r="I22" s="43"/>
    </row>
    <row r="23" spans="2:9" ht="15" customHeight="1" thickBot="1" x14ac:dyDescent="0.3">
      <c r="B23" s="204"/>
      <c r="C23" s="84" t="s">
        <v>8</v>
      </c>
      <c r="D23" s="197" t="s">
        <v>34</v>
      </c>
      <c r="E23" s="197"/>
      <c r="F23" s="197"/>
      <c r="G23" s="197"/>
      <c r="H23" s="197"/>
      <c r="I23" s="86" t="e">
        <f>VLOOKUP(I22,B26:I49, 8, FALSE)</f>
        <v>#N/A</v>
      </c>
    </row>
    <row r="24" spans="2:9" ht="32.25" thickBot="1" x14ac:dyDescent="0.3">
      <c r="B24" s="198" t="s">
        <v>44</v>
      </c>
      <c r="C24" s="199"/>
      <c r="D24" s="199"/>
      <c r="E24" s="199"/>
      <c r="F24" s="199"/>
      <c r="G24" s="199"/>
      <c r="H24" s="199"/>
      <c r="I24" s="200"/>
    </row>
    <row r="25" spans="2:9" ht="57" customHeight="1" thickBot="1" x14ac:dyDescent="0.3">
      <c r="B25" s="22" t="s">
        <v>27</v>
      </c>
      <c r="C25" s="23" t="s">
        <v>23</v>
      </c>
      <c r="D25" s="23" t="s">
        <v>24</v>
      </c>
      <c r="E25" s="23" t="s">
        <v>25</v>
      </c>
      <c r="F25" s="23" t="s">
        <v>55</v>
      </c>
      <c r="G25" s="23" t="s">
        <v>103</v>
      </c>
      <c r="H25" s="24" t="s">
        <v>115</v>
      </c>
      <c r="I25" s="24" t="s">
        <v>114</v>
      </c>
    </row>
    <row r="26" spans="2:9" x14ac:dyDescent="0.25">
      <c r="B26" s="192">
        <v>1</v>
      </c>
      <c r="C26" s="25" t="str">
        <f>'Noise Barrier Master Table'!D11</f>
        <v>ROW</v>
      </c>
      <c r="D26" s="26">
        <f>'Noise Barrier Master Table'!E11</f>
        <v>0</v>
      </c>
      <c r="E26" s="26">
        <f>'Noise Barrier Master Table'!F11</f>
        <v>0</v>
      </c>
      <c r="F26" s="193"/>
      <c r="G26" s="193"/>
      <c r="H26" s="238">
        <f>F26*$I$20</f>
        <v>0</v>
      </c>
      <c r="I26" s="238">
        <f>G26*$I$20</f>
        <v>0</v>
      </c>
    </row>
    <row r="27" spans="2:9" x14ac:dyDescent="0.25">
      <c r="B27" s="187"/>
      <c r="C27" s="27" t="str">
        <f>'Noise Barrier Master Table'!D12</f>
        <v>Shoulder</v>
      </c>
      <c r="D27" s="28">
        <f>'Noise Barrier Master Table'!E12</f>
        <v>0</v>
      </c>
      <c r="E27" s="28">
        <f>'Noise Barrier Master Table'!F12</f>
        <v>0</v>
      </c>
      <c r="F27" s="190"/>
      <c r="G27" s="190"/>
      <c r="H27" s="239"/>
      <c r="I27" s="239"/>
    </row>
    <row r="28" spans="2:9" ht="15.75" thickBot="1" x14ac:dyDescent="0.3">
      <c r="B28" s="201"/>
      <c r="C28" s="29" t="str">
        <f>'Noise Barrier Master Table'!D13</f>
        <v>Structure</v>
      </c>
      <c r="D28" s="30">
        <f>'Noise Barrier Master Table'!E13</f>
        <v>0</v>
      </c>
      <c r="E28" s="30">
        <f>'Noise Barrier Master Table'!F13</f>
        <v>0</v>
      </c>
      <c r="F28" s="202"/>
      <c r="G28" s="202"/>
      <c r="H28" s="240"/>
      <c r="I28" s="240"/>
    </row>
    <row r="29" spans="2:9" x14ac:dyDescent="0.25">
      <c r="B29" s="192">
        <v>2</v>
      </c>
      <c r="C29" s="25" t="str">
        <f>'Noise Barrier Master Table'!D14</f>
        <v>ROW</v>
      </c>
      <c r="D29" s="26">
        <f>'Noise Barrier Master Table'!E14</f>
        <v>0</v>
      </c>
      <c r="E29" s="26">
        <f>'Noise Barrier Master Table'!F14</f>
        <v>0</v>
      </c>
      <c r="F29" s="193"/>
      <c r="G29" s="193"/>
      <c r="H29" s="238">
        <f>F29*$I$20</f>
        <v>0</v>
      </c>
      <c r="I29" s="238">
        <f>G29*$I$20</f>
        <v>0</v>
      </c>
    </row>
    <row r="30" spans="2:9" x14ac:dyDescent="0.25">
      <c r="B30" s="187"/>
      <c r="C30" s="27" t="str">
        <f>'Noise Barrier Master Table'!D15</f>
        <v>Shoulder</v>
      </c>
      <c r="D30" s="28">
        <f>'Noise Barrier Master Table'!E15</f>
        <v>0</v>
      </c>
      <c r="E30" s="28">
        <f>'Noise Barrier Master Table'!F15</f>
        <v>0</v>
      </c>
      <c r="F30" s="190"/>
      <c r="G30" s="190"/>
      <c r="H30" s="239"/>
      <c r="I30" s="239"/>
    </row>
    <row r="31" spans="2:9" ht="15.75" thickBot="1" x14ac:dyDescent="0.3">
      <c r="B31" s="188"/>
      <c r="C31" s="31" t="str">
        <f>'Noise Barrier Master Table'!D16</f>
        <v>Structure</v>
      </c>
      <c r="D31" s="32">
        <f>'Noise Barrier Master Table'!E16</f>
        <v>0</v>
      </c>
      <c r="E31" s="32">
        <f>'Noise Barrier Master Table'!F16</f>
        <v>0</v>
      </c>
      <c r="F31" s="191"/>
      <c r="G31" s="191"/>
      <c r="H31" s="241"/>
      <c r="I31" s="241"/>
    </row>
    <row r="32" spans="2:9" x14ac:dyDescent="0.25">
      <c r="B32" s="192">
        <v>3</v>
      </c>
      <c r="C32" s="25" t="str">
        <f>'Noise Barrier Master Table'!D17</f>
        <v>ROW</v>
      </c>
      <c r="D32" s="26">
        <f>'Noise Barrier Master Table'!E17</f>
        <v>0</v>
      </c>
      <c r="E32" s="26">
        <f>'Noise Barrier Master Table'!F17</f>
        <v>0</v>
      </c>
      <c r="F32" s="193"/>
      <c r="G32" s="193"/>
      <c r="H32" s="238">
        <f>F32*$I$20</f>
        <v>0</v>
      </c>
      <c r="I32" s="238">
        <f>G32*$I$20</f>
        <v>0</v>
      </c>
    </row>
    <row r="33" spans="2:12" x14ac:dyDescent="0.25">
      <c r="B33" s="187"/>
      <c r="C33" s="27" t="str">
        <f>'Noise Barrier Master Table'!D18</f>
        <v>Shoulder</v>
      </c>
      <c r="D33" s="28">
        <f>'Noise Barrier Master Table'!E18</f>
        <v>0</v>
      </c>
      <c r="E33" s="28">
        <f>'Noise Barrier Master Table'!F18</f>
        <v>0</v>
      </c>
      <c r="F33" s="190"/>
      <c r="G33" s="190"/>
      <c r="H33" s="239"/>
      <c r="I33" s="239"/>
      <c r="K33" s="33"/>
      <c r="L33" s="33"/>
    </row>
    <row r="34" spans="2:12" ht="15.75" thickBot="1" x14ac:dyDescent="0.3">
      <c r="B34" s="188"/>
      <c r="C34" s="31" t="str">
        <f>'Noise Barrier Master Table'!D19</f>
        <v>Structure</v>
      </c>
      <c r="D34" s="32">
        <f>'Noise Barrier Master Table'!E19</f>
        <v>0</v>
      </c>
      <c r="E34" s="32">
        <f>'Noise Barrier Master Table'!F19</f>
        <v>0</v>
      </c>
      <c r="F34" s="191"/>
      <c r="G34" s="191"/>
      <c r="H34" s="241"/>
      <c r="I34" s="241"/>
      <c r="L34" s="34"/>
    </row>
    <row r="35" spans="2:12" x14ac:dyDescent="0.25">
      <c r="B35" s="192">
        <v>4</v>
      </c>
      <c r="C35" s="25" t="str">
        <f>'Noise Barrier Master Table'!D20</f>
        <v>ROW</v>
      </c>
      <c r="D35" s="26">
        <f>'Noise Barrier Master Table'!E20</f>
        <v>0</v>
      </c>
      <c r="E35" s="26">
        <f>'Noise Barrier Master Table'!F20</f>
        <v>0</v>
      </c>
      <c r="F35" s="193"/>
      <c r="G35" s="193"/>
      <c r="H35" s="238">
        <f>F35*$I$20</f>
        <v>0</v>
      </c>
      <c r="I35" s="238">
        <f>G35*$I$20</f>
        <v>0</v>
      </c>
      <c r="L35" s="35"/>
    </row>
    <row r="36" spans="2:12" x14ac:dyDescent="0.25">
      <c r="B36" s="187"/>
      <c r="C36" s="27" t="str">
        <f>'Noise Barrier Master Table'!D21</f>
        <v>Shoulder</v>
      </c>
      <c r="D36" s="28">
        <f>'Noise Barrier Master Table'!E21</f>
        <v>0</v>
      </c>
      <c r="E36" s="28">
        <f>'Noise Barrier Master Table'!F21</f>
        <v>0</v>
      </c>
      <c r="F36" s="190"/>
      <c r="G36" s="190"/>
      <c r="H36" s="239"/>
      <c r="I36" s="239"/>
      <c r="K36" s="33"/>
      <c r="L36" s="36"/>
    </row>
    <row r="37" spans="2:12" ht="15.75" thickBot="1" x14ac:dyDescent="0.3">
      <c r="B37" s="188"/>
      <c r="C37" s="31" t="str">
        <f>'Noise Barrier Master Table'!D22</f>
        <v>Structure</v>
      </c>
      <c r="D37" s="32">
        <f>'Noise Barrier Master Table'!E22</f>
        <v>0</v>
      </c>
      <c r="E37" s="32">
        <f>'Noise Barrier Master Table'!F22</f>
        <v>0</v>
      </c>
      <c r="F37" s="191"/>
      <c r="G37" s="191"/>
      <c r="H37" s="241"/>
      <c r="I37" s="241"/>
      <c r="K37" s="33"/>
      <c r="L37" s="33"/>
    </row>
    <row r="38" spans="2:12" x14ac:dyDescent="0.25">
      <c r="B38" s="192">
        <v>5</v>
      </c>
      <c r="C38" s="25" t="str">
        <f>'Noise Barrier Master Table'!D23</f>
        <v>ROW</v>
      </c>
      <c r="D38" s="26">
        <f>'Noise Barrier Master Table'!E23</f>
        <v>0</v>
      </c>
      <c r="E38" s="26">
        <f>'Noise Barrier Master Table'!F23</f>
        <v>0</v>
      </c>
      <c r="F38" s="193"/>
      <c r="G38" s="193"/>
      <c r="H38" s="238">
        <f>F38*$I$20</f>
        <v>0</v>
      </c>
      <c r="I38" s="238">
        <f>G38*$I$20</f>
        <v>0</v>
      </c>
      <c r="K38" s="37"/>
      <c r="L38" s="38"/>
    </row>
    <row r="39" spans="2:12" x14ac:dyDescent="0.25">
      <c r="B39" s="187"/>
      <c r="C39" s="27" t="str">
        <f>'Noise Barrier Master Table'!D24</f>
        <v>Shoulder</v>
      </c>
      <c r="D39" s="28">
        <f>'Noise Barrier Master Table'!E24</f>
        <v>0</v>
      </c>
      <c r="E39" s="28">
        <f>'Noise Barrier Master Table'!F24</f>
        <v>0</v>
      </c>
      <c r="F39" s="190"/>
      <c r="G39" s="190"/>
      <c r="H39" s="239"/>
      <c r="I39" s="239"/>
    </row>
    <row r="40" spans="2:12" ht="15.75" thickBot="1" x14ac:dyDescent="0.3">
      <c r="B40" s="188"/>
      <c r="C40" s="31" t="str">
        <f>'Noise Barrier Master Table'!D25</f>
        <v>Structure</v>
      </c>
      <c r="D40" s="32">
        <f>'Noise Barrier Master Table'!E25</f>
        <v>0</v>
      </c>
      <c r="E40" s="32">
        <f>'Noise Barrier Master Table'!F25</f>
        <v>0</v>
      </c>
      <c r="F40" s="191"/>
      <c r="G40" s="191"/>
      <c r="H40" s="241"/>
      <c r="I40" s="241"/>
    </row>
    <row r="41" spans="2:12" x14ac:dyDescent="0.25">
      <c r="B41" s="192">
        <v>6</v>
      </c>
      <c r="C41" s="25" t="str">
        <f>'Noise Barrier Master Table'!D26</f>
        <v>ROW</v>
      </c>
      <c r="D41" s="26">
        <f>'Noise Barrier Master Table'!E26</f>
        <v>0</v>
      </c>
      <c r="E41" s="26">
        <f>'Noise Barrier Master Table'!F26</f>
        <v>0</v>
      </c>
      <c r="F41" s="193"/>
      <c r="G41" s="193"/>
      <c r="H41" s="238">
        <f>F41*$I$20</f>
        <v>0</v>
      </c>
      <c r="I41" s="238">
        <f>G41*$I$20</f>
        <v>0</v>
      </c>
    </row>
    <row r="42" spans="2:12" x14ac:dyDescent="0.25">
      <c r="B42" s="187"/>
      <c r="C42" s="27" t="str">
        <f>'Noise Barrier Master Table'!D27</f>
        <v>Shoulder</v>
      </c>
      <c r="D42" s="28">
        <f>'Noise Barrier Master Table'!E27</f>
        <v>0</v>
      </c>
      <c r="E42" s="28">
        <f>'Noise Barrier Master Table'!F27</f>
        <v>0</v>
      </c>
      <c r="F42" s="190"/>
      <c r="G42" s="190"/>
      <c r="H42" s="239"/>
      <c r="I42" s="239"/>
    </row>
    <row r="43" spans="2:12" ht="15.75" thickBot="1" x14ac:dyDescent="0.3">
      <c r="B43" s="188"/>
      <c r="C43" s="31" t="str">
        <f>'Noise Barrier Master Table'!D28</f>
        <v>Structure</v>
      </c>
      <c r="D43" s="32">
        <f>'Noise Barrier Master Table'!E28</f>
        <v>0</v>
      </c>
      <c r="E43" s="32">
        <f>'Noise Barrier Master Table'!F28</f>
        <v>0</v>
      </c>
      <c r="F43" s="191"/>
      <c r="G43" s="191"/>
      <c r="H43" s="241"/>
      <c r="I43" s="241"/>
    </row>
    <row r="44" spans="2:12" x14ac:dyDescent="0.25">
      <c r="B44" s="192">
        <v>7</v>
      </c>
      <c r="C44" s="25" t="str">
        <f>'Noise Barrier Master Table'!D29</f>
        <v>ROW</v>
      </c>
      <c r="D44" s="26">
        <f>'Noise Barrier Master Table'!E29</f>
        <v>0</v>
      </c>
      <c r="E44" s="26">
        <f>'Noise Barrier Master Table'!F29</f>
        <v>0</v>
      </c>
      <c r="F44" s="193"/>
      <c r="G44" s="193"/>
      <c r="H44" s="238">
        <f>F44*$I$20</f>
        <v>0</v>
      </c>
      <c r="I44" s="238">
        <f>G44*$I$20</f>
        <v>0</v>
      </c>
    </row>
    <row r="45" spans="2:12" x14ac:dyDescent="0.25">
      <c r="B45" s="187"/>
      <c r="C45" s="27" t="str">
        <f>'Noise Barrier Master Table'!D30</f>
        <v>Shoulder</v>
      </c>
      <c r="D45" s="28">
        <f>'Noise Barrier Master Table'!E30</f>
        <v>0</v>
      </c>
      <c r="E45" s="28">
        <f>'Noise Barrier Master Table'!F30</f>
        <v>0</v>
      </c>
      <c r="F45" s="190"/>
      <c r="G45" s="190"/>
      <c r="H45" s="239"/>
      <c r="I45" s="239"/>
    </row>
    <row r="46" spans="2:12" ht="15.75" thickBot="1" x14ac:dyDescent="0.3">
      <c r="B46" s="188"/>
      <c r="C46" s="31" t="str">
        <f>'Noise Barrier Master Table'!D31</f>
        <v>Structure</v>
      </c>
      <c r="D46" s="32">
        <f>'Noise Barrier Master Table'!E31</f>
        <v>0</v>
      </c>
      <c r="E46" s="32">
        <f>'Noise Barrier Master Table'!F31</f>
        <v>0</v>
      </c>
      <c r="F46" s="191"/>
      <c r="G46" s="191"/>
      <c r="H46" s="241"/>
      <c r="I46" s="241"/>
    </row>
    <row r="47" spans="2:12" x14ac:dyDescent="0.25">
      <c r="B47" s="186">
        <v>8</v>
      </c>
      <c r="C47" s="39" t="str">
        <f>'Noise Barrier Master Table'!D32</f>
        <v>ROW</v>
      </c>
      <c r="D47" s="40">
        <f>'Noise Barrier Master Table'!E32</f>
        <v>0</v>
      </c>
      <c r="E47" s="40">
        <f>'Noise Barrier Master Table'!F32</f>
        <v>0</v>
      </c>
      <c r="F47" s="189"/>
      <c r="G47" s="189"/>
      <c r="H47" s="242">
        <f>F47*$I$20</f>
        <v>0</v>
      </c>
      <c r="I47" s="242">
        <f>G47*$I$20</f>
        <v>0</v>
      </c>
    </row>
    <row r="48" spans="2:12" x14ac:dyDescent="0.25">
      <c r="B48" s="187"/>
      <c r="C48" s="27" t="str">
        <f>'Noise Barrier Master Table'!D33</f>
        <v>Shoulder</v>
      </c>
      <c r="D48" s="28">
        <f>'Noise Barrier Master Table'!E33</f>
        <v>0</v>
      </c>
      <c r="E48" s="28">
        <f>'Noise Barrier Master Table'!F33</f>
        <v>0</v>
      </c>
      <c r="F48" s="190"/>
      <c r="G48" s="190"/>
      <c r="H48" s="239"/>
      <c r="I48" s="239"/>
    </row>
    <row r="49" spans="2:9" ht="15.75" thickBot="1" x14ac:dyDescent="0.3">
      <c r="B49" s="188"/>
      <c r="C49" s="31" t="str">
        <f>'Noise Barrier Master Table'!D34</f>
        <v>Structure</v>
      </c>
      <c r="D49" s="32">
        <f>'Noise Barrier Master Table'!E34</f>
        <v>0</v>
      </c>
      <c r="E49" s="32">
        <f>'Noise Barrier Master Table'!F34</f>
        <v>0</v>
      </c>
      <c r="F49" s="191"/>
      <c r="G49" s="191"/>
      <c r="H49" s="241"/>
      <c r="I49" s="241"/>
    </row>
    <row r="50" spans="2:9" x14ac:dyDescent="0.25">
      <c r="B50" s="41" t="s">
        <v>15</v>
      </c>
      <c r="D50" s="42"/>
      <c r="G50" s="41"/>
      <c r="H50" s="41"/>
    </row>
  </sheetData>
  <mergeCells count="71">
    <mergeCell ref="B22:B23"/>
    <mergeCell ref="D23:H23"/>
    <mergeCell ref="B47:B49"/>
    <mergeCell ref="G47:G49"/>
    <mergeCell ref="F47:F49"/>
    <mergeCell ref="B41:B43"/>
    <mergeCell ref="G41:G43"/>
    <mergeCell ref="F41:F43"/>
    <mergeCell ref="B44:B46"/>
    <mergeCell ref="G44:G46"/>
    <mergeCell ref="F44:F46"/>
    <mergeCell ref="B16:I16"/>
    <mergeCell ref="D17:H17"/>
    <mergeCell ref="B32:B34"/>
    <mergeCell ref="G32:G34"/>
    <mergeCell ref="F32:F34"/>
    <mergeCell ref="B29:B31"/>
    <mergeCell ref="G29:G31"/>
    <mergeCell ref="F29:F31"/>
    <mergeCell ref="B26:B28"/>
    <mergeCell ref="G26:G28"/>
    <mergeCell ref="F26:F28"/>
    <mergeCell ref="D19:H19"/>
    <mergeCell ref="D20:H20"/>
    <mergeCell ref="B21:I21"/>
    <mergeCell ref="D22:H22"/>
    <mergeCell ref="B18:I18"/>
    <mergeCell ref="B11:B15"/>
    <mergeCell ref="B10:I10"/>
    <mergeCell ref="D11:H11"/>
    <mergeCell ref="D12:H12"/>
    <mergeCell ref="D13:H13"/>
    <mergeCell ref="D14:H14"/>
    <mergeCell ref="D15:H15"/>
    <mergeCell ref="B4:I4"/>
    <mergeCell ref="B7:B9"/>
    <mergeCell ref="D5:H5"/>
    <mergeCell ref="B6:I6"/>
    <mergeCell ref="D7:H7"/>
    <mergeCell ref="D8:H8"/>
    <mergeCell ref="D9:H9"/>
    <mergeCell ref="B1:C1"/>
    <mergeCell ref="B2:C2"/>
    <mergeCell ref="B3:C3"/>
    <mergeCell ref="D1:I1"/>
    <mergeCell ref="D2:I2"/>
    <mergeCell ref="D3:I3"/>
    <mergeCell ref="I47:I49"/>
    <mergeCell ref="H47:H49"/>
    <mergeCell ref="I35:I37"/>
    <mergeCell ref="H35:H37"/>
    <mergeCell ref="I38:I40"/>
    <mergeCell ref="H38:H40"/>
    <mergeCell ref="I41:I43"/>
    <mergeCell ref="H41:H43"/>
    <mergeCell ref="B19:B20"/>
    <mergeCell ref="I32:I34"/>
    <mergeCell ref="H32:H34"/>
    <mergeCell ref="I44:I46"/>
    <mergeCell ref="H44:H46"/>
    <mergeCell ref="B24:I24"/>
    <mergeCell ref="I26:I28"/>
    <mergeCell ref="H26:H28"/>
    <mergeCell ref="I29:I31"/>
    <mergeCell ref="H29:H31"/>
    <mergeCell ref="B35:B37"/>
    <mergeCell ref="G35:G37"/>
    <mergeCell ref="F35:F37"/>
    <mergeCell ref="B38:B40"/>
    <mergeCell ref="G38:G40"/>
    <mergeCell ref="F38:F40"/>
  </mergeCells>
  <conditionalFormatting sqref="L38">
    <cfRule type="containsText" dxfId="2" priority="1" operator="containsText" text="TERMINATE ANALYSIS. BARRIER NOT FEASIBLE.">
      <formula>NOT(ISERROR(SEARCH("TERMINATE ANALYSIS. BARRIER NOT FEASIBLE.",L38)))</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66679-13E8-44A0-A726-490217611729}">
  <sheetPr>
    <tabColor rgb="FF92D050"/>
  </sheetPr>
  <dimension ref="B1:L50"/>
  <sheetViews>
    <sheetView zoomScale="70" zoomScaleNormal="70" workbookViewId="0">
      <selection activeCell="H26" sqref="H26:I49"/>
    </sheetView>
  </sheetViews>
  <sheetFormatPr defaultColWidth="8.85546875" defaultRowHeight="15" x14ac:dyDescent="0.25"/>
  <cols>
    <col min="2" max="2" width="11.28515625" customWidth="1"/>
    <col min="3" max="3" width="15.7109375" customWidth="1"/>
    <col min="4" max="4" width="14.5703125" customWidth="1"/>
    <col min="5" max="5" width="17" customWidth="1"/>
    <col min="6" max="6" width="23.28515625" customWidth="1"/>
    <col min="7" max="7" width="26.42578125" customWidth="1"/>
    <col min="8" max="8" width="25.42578125" customWidth="1"/>
    <col min="9" max="9" width="18" customWidth="1"/>
    <col min="10" max="10" width="12" customWidth="1"/>
    <col min="11" max="11" width="10.85546875" customWidth="1"/>
    <col min="12" max="12" width="11.85546875" customWidth="1"/>
    <col min="13" max="13" width="20.42578125" customWidth="1"/>
    <col min="14" max="14" width="22.42578125" customWidth="1"/>
    <col min="15" max="15" width="20.42578125" customWidth="1"/>
  </cols>
  <sheetData>
    <row r="1" spans="2:9" ht="27" customHeight="1" thickBot="1" x14ac:dyDescent="0.4">
      <c r="B1" s="222" t="s">
        <v>38</v>
      </c>
      <c r="C1" s="223"/>
      <c r="D1" s="224"/>
      <c r="E1" s="225"/>
      <c r="F1" s="225"/>
      <c r="G1" s="225"/>
      <c r="H1" s="225"/>
      <c r="I1" s="226"/>
    </row>
    <row r="2" spans="2:9" ht="27" customHeight="1" thickBot="1" x14ac:dyDescent="0.4">
      <c r="B2" s="222" t="s">
        <v>40</v>
      </c>
      <c r="C2" s="223"/>
      <c r="D2" s="224"/>
      <c r="E2" s="225"/>
      <c r="F2" s="225"/>
      <c r="G2" s="225"/>
      <c r="H2" s="225"/>
      <c r="I2" s="226"/>
    </row>
    <row r="3" spans="2:9" ht="24" thickBot="1" x14ac:dyDescent="0.4">
      <c r="B3" s="227" t="s">
        <v>39</v>
      </c>
      <c r="C3" s="228"/>
      <c r="D3" s="224"/>
      <c r="E3" s="225"/>
      <c r="F3" s="225"/>
      <c r="G3" s="225"/>
      <c r="H3" s="225"/>
      <c r="I3" s="226"/>
    </row>
    <row r="4" spans="2:9" ht="32.25" thickBot="1" x14ac:dyDescent="0.3">
      <c r="B4" s="229" t="s">
        <v>63</v>
      </c>
      <c r="C4" s="230"/>
      <c r="D4" s="230"/>
      <c r="E4" s="230"/>
      <c r="F4" s="230"/>
      <c r="G4" s="230"/>
      <c r="H4" s="230"/>
      <c r="I4" s="230"/>
    </row>
    <row r="5" spans="2:9" ht="15.75" thickBot="1" x14ac:dyDescent="0.3">
      <c r="B5" s="14" t="s">
        <v>12</v>
      </c>
      <c r="C5" s="15" t="s">
        <v>6</v>
      </c>
      <c r="D5" s="211" t="s">
        <v>2</v>
      </c>
      <c r="E5" s="212"/>
      <c r="F5" s="212"/>
      <c r="G5" s="212"/>
      <c r="H5" s="212"/>
      <c r="I5" s="15" t="s">
        <v>3</v>
      </c>
    </row>
    <row r="6" spans="2:9" ht="19.5" thickBot="1" x14ac:dyDescent="0.3">
      <c r="B6" s="194" t="s">
        <v>16</v>
      </c>
      <c r="C6" s="195"/>
      <c r="D6" s="195"/>
      <c r="E6" s="195"/>
      <c r="F6" s="195"/>
      <c r="G6" s="195"/>
      <c r="H6" s="195"/>
      <c r="I6" s="196"/>
    </row>
    <row r="7" spans="2:9" ht="14.45" customHeight="1" x14ac:dyDescent="0.25">
      <c r="B7" s="231" t="s">
        <v>18</v>
      </c>
      <c r="C7" s="17" t="s">
        <v>7</v>
      </c>
      <c r="D7" s="232" t="s">
        <v>82</v>
      </c>
      <c r="E7" s="233"/>
      <c r="F7" s="233"/>
      <c r="G7" s="233"/>
      <c r="H7" s="233"/>
      <c r="I7" s="16">
        <v>2.5299999999999998</v>
      </c>
    </row>
    <row r="8" spans="2:9" ht="14.45" customHeight="1" x14ac:dyDescent="0.25">
      <c r="B8" s="231"/>
      <c r="C8" s="17" t="s">
        <v>8</v>
      </c>
      <c r="D8" s="218" t="s">
        <v>13</v>
      </c>
      <c r="E8" s="219"/>
      <c r="F8" s="219"/>
      <c r="G8" s="219"/>
      <c r="H8" s="219"/>
      <c r="I8" s="18">
        <v>8760</v>
      </c>
    </row>
    <row r="9" spans="2:9" ht="15" customHeight="1" thickBot="1" x14ac:dyDescent="0.3">
      <c r="B9" s="231"/>
      <c r="C9" s="17" t="s">
        <v>9</v>
      </c>
      <c r="D9" s="234" t="s">
        <v>36</v>
      </c>
      <c r="E9" s="235"/>
      <c r="F9" s="235"/>
      <c r="G9" s="235"/>
      <c r="H9" s="235"/>
      <c r="I9" s="18">
        <f>I7*I8</f>
        <v>22162.799999999999</v>
      </c>
    </row>
    <row r="10" spans="2:9" ht="19.5" thickBot="1" x14ac:dyDescent="0.3">
      <c r="B10" s="194" t="s">
        <v>21</v>
      </c>
      <c r="C10" s="195"/>
      <c r="D10" s="195"/>
      <c r="E10" s="195"/>
      <c r="F10" s="195"/>
      <c r="G10" s="195"/>
      <c r="H10" s="195"/>
      <c r="I10" s="196"/>
    </row>
    <row r="11" spans="2:9" ht="14.45" customHeight="1" x14ac:dyDescent="0.25">
      <c r="B11" s="203" t="s">
        <v>19</v>
      </c>
      <c r="C11" s="19" t="s">
        <v>7</v>
      </c>
      <c r="D11" s="148" t="s">
        <v>30</v>
      </c>
      <c r="E11" s="208"/>
      <c r="F11" s="208"/>
      <c r="G11" s="208"/>
      <c r="H11" s="208"/>
      <c r="I11" s="1"/>
    </row>
    <row r="12" spans="2:9" ht="14.45" customHeight="1" x14ac:dyDescent="0.25">
      <c r="B12" s="203"/>
      <c r="C12" s="19" t="s">
        <v>8</v>
      </c>
      <c r="D12" s="122" t="s">
        <v>31</v>
      </c>
      <c r="E12" s="104"/>
      <c r="F12" s="104"/>
      <c r="G12" s="104"/>
      <c r="H12" s="104"/>
      <c r="I12" s="1"/>
    </row>
    <row r="13" spans="2:9" ht="14.45" customHeight="1" x14ac:dyDescent="0.25">
      <c r="B13" s="203"/>
      <c r="C13" s="19" t="s">
        <v>9</v>
      </c>
      <c r="D13" s="122" t="s">
        <v>4</v>
      </c>
      <c r="E13" s="104"/>
      <c r="F13" s="104"/>
      <c r="G13" s="104"/>
      <c r="H13" s="104"/>
      <c r="I13" s="1"/>
    </row>
    <row r="14" spans="2:9" ht="15" customHeight="1" thickBot="1" x14ac:dyDescent="0.3">
      <c r="B14" s="203"/>
      <c r="C14" s="19" t="s">
        <v>10</v>
      </c>
      <c r="D14" s="122" t="s">
        <v>5</v>
      </c>
      <c r="E14" s="104"/>
      <c r="F14" s="104"/>
      <c r="G14" s="104"/>
      <c r="H14" s="104"/>
      <c r="I14" s="1"/>
    </row>
    <row r="15" spans="2:9" ht="15" customHeight="1" thickBot="1" x14ac:dyDescent="0.3">
      <c r="B15" s="203"/>
      <c r="C15" s="19" t="s">
        <v>11</v>
      </c>
      <c r="D15" s="236" t="s">
        <v>35</v>
      </c>
      <c r="E15" s="237"/>
      <c r="F15" s="237"/>
      <c r="G15" s="237"/>
      <c r="H15" s="237"/>
      <c r="I15" s="20">
        <f>I11*I12*I13*I14</f>
        <v>0</v>
      </c>
    </row>
    <row r="16" spans="2:9" ht="19.5" thickBot="1" x14ac:dyDescent="0.3">
      <c r="B16" s="194" t="s">
        <v>65</v>
      </c>
      <c r="C16" s="195"/>
      <c r="D16" s="195"/>
      <c r="E16" s="195"/>
      <c r="F16" s="195"/>
      <c r="G16" s="195"/>
      <c r="H16" s="195"/>
      <c r="I16" s="196"/>
    </row>
    <row r="17" spans="2:9" ht="21.6" customHeight="1" thickBot="1" x14ac:dyDescent="0.3">
      <c r="B17" s="57" t="s">
        <v>20</v>
      </c>
      <c r="C17" s="19" t="s">
        <v>7</v>
      </c>
      <c r="D17" s="205" t="s">
        <v>62</v>
      </c>
      <c r="E17" s="206"/>
      <c r="F17" s="206"/>
      <c r="G17" s="206"/>
      <c r="H17" s="206"/>
      <c r="I17" s="45">
        <f>I15/I9</f>
        <v>0</v>
      </c>
    </row>
    <row r="18" spans="2:9" ht="21.6" customHeight="1" thickBot="1" x14ac:dyDescent="0.3">
      <c r="B18" s="194" t="s">
        <v>66</v>
      </c>
      <c r="C18" s="195"/>
      <c r="D18" s="195"/>
      <c r="E18" s="195"/>
      <c r="F18" s="195"/>
      <c r="G18" s="195"/>
      <c r="H18" s="195"/>
      <c r="I18" s="196"/>
    </row>
    <row r="19" spans="2:9" ht="15" customHeight="1" thickBot="1" x14ac:dyDescent="0.3">
      <c r="B19" s="207" t="s">
        <v>37</v>
      </c>
      <c r="C19" s="21" t="s">
        <v>7</v>
      </c>
      <c r="D19" s="148" t="s">
        <v>14</v>
      </c>
      <c r="E19" s="208"/>
      <c r="F19" s="208"/>
      <c r="G19" s="208"/>
      <c r="H19" s="208"/>
      <c r="I19" s="43"/>
    </row>
    <row r="20" spans="2:9" ht="15" customHeight="1" thickBot="1" x14ac:dyDescent="0.3">
      <c r="B20" s="204"/>
      <c r="C20" s="19" t="s">
        <v>8</v>
      </c>
      <c r="D20" s="150" t="s">
        <v>64</v>
      </c>
      <c r="E20" s="197"/>
      <c r="F20" s="197"/>
      <c r="G20" s="197"/>
      <c r="H20" s="197"/>
      <c r="I20" s="63" t="str">
        <f>IF(I19=0, "0", I17/I19)</f>
        <v>0</v>
      </c>
    </row>
    <row r="21" spans="2:9" ht="19.5" thickBot="1" x14ac:dyDescent="0.3">
      <c r="B21" s="194" t="s">
        <v>17</v>
      </c>
      <c r="C21" s="195"/>
      <c r="D21" s="195"/>
      <c r="E21" s="195"/>
      <c r="F21" s="195"/>
      <c r="G21" s="195"/>
      <c r="H21" s="195"/>
      <c r="I21" s="196"/>
    </row>
    <row r="22" spans="2:9" ht="15" customHeight="1" thickBot="1" x14ac:dyDescent="0.3">
      <c r="B22" s="203" t="s">
        <v>67</v>
      </c>
      <c r="C22" s="19" t="s">
        <v>7</v>
      </c>
      <c r="D22" s="104" t="s">
        <v>116</v>
      </c>
      <c r="E22" s="104"/>
      <c r="F22" s="104"/>
      <c r="G22" s="104"/>
      <c r="H22" s="104"/>
      <c r="I22" s="43"/>
    </row>
    <row r="23" spans="2:9" ht="15" customHeight="1" thickBot="1" x14ac:dyDescent="0.3">
      <c r="B23" s="204"/>
      <c r="C23" s="84" t="s">
        <v>8</v>
      </c>
      <c r="D23" s="197" t="s">
        <v>34</v>
      </c>
      <c r="E23" s="197"/>
      <c r="F23" s="197"/>
      <c r="G23" s="197"/>
      <c r="H23" s="197"/>
      <c r="I23" s="86" t="e">
        <f>VLOOKUP(I22,B26:I49, 8, FALSE)</f>
        <v>#N/A</v>
      </c>
    </row>
    <row r="24" spans="2:9" ht="32.25" thickBot="1" x14ac:dyDescent="0.3">
      <c r="B24" s="198" t="s">
        <v>45</v>
      </c>
      <c r="C24" s="199"/>
      <c r="D24" s="199"/>
      <c r="E24" s="199"/>
      <c r="F24" s="199"/>
      <c r="G24" s="199"/>
      <c r="H24" s="199"/>
      <c r="I24" s="200"/>
    </row>
    <row r="25" spans="2:9" ht="57" customHeight="1" thickBot="1" x14ac:dyDescent="0.3">
      <c r="B25" s="22" t="s">
        <v>27</v>
      </c>
      <c r="C25" s="23" t="s">
        <v>23</v>
      </c>
      <c r="D25" s="23" t="s">
        <v>24</v>
      </c>
      <c r="E25" s="23" t="s">
        <v>25</v>
      </c>
      <c r="F25" s="23" t="s">
        <v>56</v>
      </c>
      <c r="G25" s="23" t="s">
        <v>104</v>
      </c>
      <c r="H25" s="24" t="s">
        <v>115</v>
      </c>
      <c r="I25" s="24" t="s">
        <v>114</v>
      </c>
    </row>
    <row r="26" spans="2:9" x14ac:dyDescent="0.25">
      <c r="B26" s="192">
        <v>1</v>
      </c>
      <c r="C26" s="25" t="str">
        <f>'Noise Barrier Master Table'!D11</f>
        <v>ROW</v>
      </c>
      <c r="D26" s="26">
        <f>'Noise Barrier Master Table'!E11</f>
        <v>0</v>
      </c>
      <c r="E26" s="26">
        <f>'Noise Barrier Master Table'!F11</f>
        <v>0</v>
      </c>
      <c r="F26" s="193"/>
      <c r="G26" s="193"/>
      <c r="H26" s="238">
        <f>F26*$I$20</f>
        <v>0</v>
      </c>
      <c r="I26" s="238">
        <f>G26*$I$20</f>
        <v>0</v>
      </c>
    </row>
    <row r="27" spans="2:9" x14ac:dyDescent="0.25">
      <c r="B27" s="187"/>
      <c r="C27" s="27" t="str">
        <f>'Noise Barrier Master Table'!D12</f>
        <v>Shoulder</v>
      </c>
      <c r="D27" s="28">
        <f>'Noise Barrier Master Table'!E12</f>
        <v>0</v>
      </c>
      <c r="E27" s="28">
        <f>'Noise Barrier Master Table'!F12</f>
        <v>0</v>
      </c>
      <c r="F27" s="190"/>
      <c r="G27" s="190"/>
      <c r="H27" s="239"/>
      <c r="I27" s="239"/>
    </row>
    <row r="28" spans="2:9" ht="15.75" thickBot="1" x14ac:dyDescent="0.3">
      <c r="B28" s="201"/>
      <c r="C28" s="29" t="str">
        <f>'Noise Barrier Master Table'!D13</f>
        <v>Structure</v>
      </c>
      <c r="D28" s="30">
        <f>'Noise Barrier Master Table'!E13</f>
        <v>0</v>
      </c>
      <c r="E28" s="30">
        <f>'Noise Barrier Master Table'!F13</f>
        <v>0</v>
      </c>
      <c r="F28" s="202"/>
      <c r="G28" s="202"/>
      <c r="H28" s="240"/>
      <c r="I28" s="240"/>
    </row>
    <row r="29" spans="2:9" x14ac:dyDescent="0.25">
      <c r="B29" s="192">
        <v>2</v>
      </c>
      <c r="C29" s="25" t="str">
        <f>'Noise Barrier Master Table'!D14</f>
        <v>ROW</v>
      </c>
      <c r="D29" s="26">
        <f>'Noise Barrier Master Table'!E14</f>
        <v>0</v>
      </c>
      <c r="E29" s="26">
        <f>'Noise Barrier Master Table'!F14</f>
        <v>0</v>
      </c>
      <c r="F29" s="193"/>
      <c r="G29" s="193"/>
      <c r="H29" s="238">
        <f>F29*$I$20</f>
        <v>0</v>
      </c>
      <c r="I29" s="238">
        <f>G29*$I$20</f>
        <v>0</v>
      </c>
    </row>
    <row r="30" spans="2:9" x14ac:dyDescent="0.25">
      <c r="B30" s="187"/>
      <c r="C30" s="27" t="str">
        <f>'Noise Barrier Master Table'!D15</f>
        <v>Shoulder</v>
      </c>
      <c r="D30" s="28">
        <f>'Noise Barrier Master Table'!E15</f>
        <v>0</v>
      </c>
      <c r="E30" s="28">
        <f>'Noise Barrier Master Table'!F15</f>
        <v>0</v>
      </c>
      <c r="F30" s="190"/>
      <c r="G30" s="190"/>
      <c r="H30" s="239"/>
      <c r="I30" s="239"/>
    </row>
    <row r="31" spans="2:9" ht="15.75" thickBot="1" x14ac:dyDescent="0.3">
      <c r="B31" s="188"/>
      <c r="C31" s="31" t="str">
        <f>'Noise Barrier Master Table'!D16</f>
        <v>Structure</v>
      </c>
      <c r="D31" s="32">
        <f>'Noise Barrier Master Table'!E16</f>
        <v>0</v>
      </c>
      <c r="E31" s="32">
        <f>'Noise Barrier Master Table'!F16</f>
        <v>0</v>
      </c>
      <c r="F31" s="191"/>
      <c r="G31" s="191"/>
      <c r="H31" s="241"/>
      <c r="I31" s="241"/>
    </row>
    <row r="32" spans="2:9" x14ac:dyDescent="0.25">
      <c r="B32" s="192">
        <v>3</v>
      </c>
      <c r="C32" s="25" t="str">
        <f>'Noise Barrier Master Table'!D17</f>
        <v>ROW</v>
      </c>
      <c r="D32" s="26">
        <f>'Noise Barrier Master Table'!E17</f>
        <v>0</v>
      </c>
      <c r="E32" s="26">
        <f>'Noise Barrier Master Table'!F17</f>
        <v>0</v>
      </c>
      <c r="F32" s="193"/>
      <c r="G32" s="193"/>
      <c r="H32" s="238">
        <f>F32*$I$20</f>
        <v>0</v>
      </c>
      <c r="I32" s="238">
        <f>G32*$I$20</f>
        <v>0</v>
      </c>
    </row>
    <row r="33" spans="2:12" x14ac:dyDescent="0.25">
      <c r="B33" s="187"/>
      <c r="C33" s="27" t="str">
        <f>'Noise Barrier Master Table'!D18</f>
        <v>Shoulder</v>
      </c>
      <c r="D33" s="28">
        <f>'Noise Barrier Master Table'!E18</f>
        <v>0</v>
      </c>
      <c r="E33" s="28">
        <f>'Noise Barrier Master Table'!F18</f>
        <v>0</v>
      </c>
      <c r="F33" s="190"/>
      <c r="G33" s="190"/>
      <c r="H33" s="239"/>
      <c r="I33" s="239"/>
      <c r="K33" s="33"/>
      <c r="L33" s="33"/>
    </row>
    <row r="34" spans="2:12" ht="15.75" thickBot="1" x14ac:dyDescent="0.3">
      <c r="B34" s="188"/>
      <c r="C34" s="31" t="str">
        <f>'Noise Barrier Master Table'!D19</f>
        <v>Structure</v>
      </c>
      <c r="D34" s="32">
        <f>'Noise Barrier Master Table'!E19</f>
        <v>0</v>
      </c>
      <c r="E34" s="32">
        <f>'Noise Barrier Master Table'!F19</f>
        <v>0</v>
      </c>
      <c r="F34" s="191"/>
      <c r="G34" s="191"/>
      <c r="H34" s="241"/>
      <c r="I34" s="241"/>
      <c r="L34" s="34"/>
    </row>
    <row r="35" spans="2:12" x14ac:dyDescent="0.25">
      <c r="B35" s="192">
        <v>4</v>
      </c>
      <c r="C35" s="25" t="str">
        <f>'Noise Barrier Master Table'!D20</f>
        <v>ROW</v>
      </c>
      <c r="D35" s="26">
        <f>'Noise Barrier Master Table'!E20</f>
        <v>0</v>
      </c>
      <c r="E35" s="26">
        <f>'Noise Barrier Master Table'!F20</f>
        <v>0</v>
      </c>
      <c r="F35" s="193"/>
      <c r="G35" s="193"/>
      <c r="H35" s="238">
        <f>F35*$I$20</f>
        <v>0</v>
      </c>
      <c r="I35" s="238">
        <f>G35*$I$20</f>
        <v>0</v>
      </c>
      <c r="L35" s="35"/>
    </row>
    <row r="36" spans="2:12" x14ac:dyDescent="0.25">
      <c r="B36" s="187"/>
      <c r="C36" s="27" t="str">
        <f>'Noise Barrier Master Table'!D21</f>
        <v>Shoulder</v>
      </c>
      <c r="D36" s="28">
        <f>'Noise Barrier Master Table'!E21</f>
        <v>0</v>
      </c>
      <c r="E36" s="28">
        <f>'Noise Barrier Master Table'!F21</f>
        <v>0</v>
      </c>
      <c r="F36" s="190"/>
      <c r="G36" s="190"/>
      <c r="H36" s="239"/>
      <c r="I36" s="239"/>
      <c r="K36" s="33"/>
      <c r="L36" s="36"/>
    </row>
    <row r="37" spans="2:12" ht="15.75" thickBot="1" x14ac:dyDescent="0.3">
      <c r="B37" s="188"/>
      <c r="C37" s="31" t="str">
        <f>'Noise Barrier Master Table'!D22</f>
        <v>Structure</v>
      </c>
      <c r="D37" s="32">
        <f>'Noise Barrier Master Table'!E22</f>
        <v>0</v>
      </c>
      <c r="E37" s="32">
        <f>'Noise Barrier Master Table'!F22</f>
        <v>0</v>
      </c>
      <c r="F37" s="191"/>
      <c r="G37" s="191"/>
      <c r="H37" s="241"/>
      <c r="I37" s="241"/>
      <c r="K37" s="33"/>
      <c r="L37" s="33"/>
    </row>
    <row r="38" spans="2:12" x14ac:dyDescent="0.25">
      <c r="B38" s="192">
        <v>5</v>
      </c>
      <c r="C38" s="25" t="str">
        <f>'Noise Barrier Master Table'!D23</f>
        <v>ROW</v>
      </c>
      <c r="D38" s="26">
        <f>'Noise Barrier Master Table'!E23</f>
        <v>0</v>
      </c>
      <c r="E38" s="26">
        <f>'Noise Barrier Master Table'!F23</f>
        <v>0</v>
      </c>
      <c r="F38" s="193"/>
      <c r="G38" s="193"/>
      <c r="H38" s="238">
        <f>F38*$I$20</f>
        <v>0</v>
      </c>
      <c r="I38" s="238">
        <f>G38*$I$20</f>
        <v>0</v>
      </c>
      <c r="K38" s="37"/>
      <c r="L38" s="38"/>
    </row>
    <row r="39" spans="2:12" x14ac:dyDescent="0.25">
      <c r="B39" s="187"/>
      <c r="C39" s="27" t="str">
        <f>'Noise Barrier Master Table'!D24</f>
        <v>Shoulder</v>
      </c>
      <c r="D39" s="28">
        <f>'Noise Barrier Master Table'!E24</f>
        <v>0</v>
      </c>
      <c r="E39" s="28">
        <f>'Noise Barrier Master Table'!F24</f>
        <v>0</v>
      </c>
      <c r="F39" s="190"/>
      <c r="G39" s="190"/>
      <c r="H39" s="239"/>
      <c r="I39" s="239"/>
    </row>
    <row r="40" spans="2:12" ht="15.75" thickBot="1" x14ac:dyDescent="0.3">
      <c r="B40" s="188"/>
      <c r="C40" s="31" t="str">
        <f>'Noise Barrier Master Table'!D25</f>
        <v>Structure</v>
      </c>
      <c r="D40" s="32">
        <f>'Noise Barrier Master Table'!E25</f>
        <v>0</v>
      </c>
      <c r="E40" s="32">
        <f>'Noise Barrier Master Table'!F25</f>
        <v>0</v>
      </c>
      <c r="F40" s="191"/>
      <c r="G40" s="191"/>
      <c r="H40" s="241"/>
      <c r="I40" s="241"/>
    </row>
    <row r="41" spans="2:12" x14ac:dyDescent="0.25">
      <c r="B41" s="192">
        <v>6</v>
      </c>
      <c r="C41" s="25" t="str">
        <f>'Noise Barrier Master Table'!D26</f>
        <v>ROW</v>
      </c>
      <c r="D41" s="26">
        <f>'Noise Barrier Master Table'!E26</f>
        <v>0</v>
      </c>
      <c r="E41" s="26">
        <f>'Noise Barrier Master Table'!F26</f>
        <v>0</v>
      </c>
      <c r="F41" s="193"/>
      <c r="G41" s="193"/>
      <c r="H41" s="238">
        <f>F41*$I$20</f>
        <v>0</v>
      </c>
      <c r="I41" s="238">
        <f>G41*$I$20</f>
        <v>0</v>
      </c>
    </row>
    <row r="42" spans="2:12" x14ac:dyDescent="0.25">
      <c r="B42" s="187"/>
      <c r="C42" s="27" t="str">
        <f>'Noise Barrier Master Table'!D27</f>
        <v>Shoulder</v>
      </c>
      <c r="D42" s="28">
        <f>'Noise Barrier Master Table'!E27</f>
        <v>0</v>
      </c>
      <c r="E42" s="28">
        <f>'Noise Barrier Master Table'!F27</f>
        <v>0</v>
      </c>
      <c r="F42" s="190"/>
      <c r="G42" s="190"/>
      <c r="H42" s="239"/>
      <c r="I42" s="239"/>
    </row>
    <row r="43" spans="2:12" ht="15.75" thickBot="1" x14ac:dyDescent="0.3">
      <c r="B43" s="188"/>
      <c r="C43" s="31" t="str">
        <f>'Noise Barrier Master Table'!D28</f>
        <v>Structure</v>
      </c>
      <c r="D43" s="32">
        <f>'Noise Barrier Master Table'!E28</f>
        <v>0</v>
      </c>
      <c r="E43" s="32">
        <f>'Noise Barrier Master Table'!F28</f>
        <v>0</v>
      </c>
      <c r="F43" s="191"/>
      <c r="G43" s="191"/>
      <c r="H43" s="241"/>
      <c r="I43" s="241"/>
    </row>
    <row r="44" spans="2:12" x14ac:dyDescent="0.25">
      <c r="B44" s="192">
        <v>7</v>
      </c>
      <c r="C44" s="25" t="str">
        <f>'Noise Barrier Master Table'!D29</f>
        <v>ROW</v>
      </c>
      <c r="D44" s="26">
        <f>'Noise Barrier Master Table'!E29</f>
        <v>0</v>
      </c>
      <c r="E44" s="26">
        <f>'Noise Barrier Master Table'!F29</f>
        <v>0</v>
      </c>
      <c r="F44" s="193"/>
      <c r="G44" s="193"/>
      <c r="H44" s="238">
        <f>F44*$I$20</f>
        <v>0</v>
      </c>
      <c r="I44" s="238">
        <f>G44*$I$20</f>
        <v>0</v>
      </c>
    </row>
    <row r="45" spans="2:12" x14ac:dyDescent="0.25">
      <c r="B45" s="187"/>
      <c r="C45" s="27" t="str">
        <f>'Noise Barrier Master Table'!D30</f>
        <v>Shoulder</v>
      </c>
      <c r="D45" s="28">
        <f>'Noise Barrier Master Table'!E30</f>
        <v>0</v>
      </c>
      <c r="E45" s="28">
        <f>'Noise Barrier Master Table'!F30</f>
        <v>0</v>
      </c>
      <c r="F45" s="190"/>
      <c r="G45" s="190"/>
      <c r="H45" s="239"/>
      <c r="I45" s="239"/>
    </row>
    <row r="46" spans="2:12" ht="15.75" thickBot="1" x14ac:dyDescent="0.3">
      <c r="B46" s="188"/>
      <c r="C46" s="31" t="str">
        <f>'Noise Barrier Master Table'!D31</f>
        <v>Structure</v>
      </c>
      <c r="D46" s="32">
        <f>'Noise Barrier Master Table'!E31</f>
        <v>0</v>
      </c>
      <c r="E46" s="32">
        <f>'Noise Barrier Master Table'!F31</f>
        <v>0</v>
      </c>
      <c r="F46" s="191"/>
      <c r="G46" s="191"/>
      <c r="H46" s="241"/>
      <c r="I46" s="241"/>
    </row>
    <row r="47" spans="2:12" x14ac:dyDescent="0.25">
      <c r="B47" s="186">
        <v>8</v>
      </c>
      <c r="C47" s="39" t="str">
        <f>'Noise Barrier Master Table'!D32</f>
        <v>ROW</v>
      </c>
      <c r="D47" s="40">
        <f>'Noise Barrier Master Table'!E32</f>
        <v>0</v>
      </c>
      <c r="E47" s="40">
        <f>'Noise Barrier Master Table'!F32</f>
        <v>0</v>
      </c>
      <c r="F47" s="189"/>
      <c r="G47" s="189"/>
      <c r="H47" s="242">
        <f>F47*$I$20</f>
        <v>0</v>
      </c>
      <c r="I47" s="242">
        <f>G47*$I$20</f>
        <v>0</v>
      </c>
    </row>
    <row r="48" spans="2:12" x14ac:dyDescent="0.25">
      <c r="B48" s="187"/>
      <c r="C48" s="27" t="str">
        <f>'Noise Barrier Master Table'!D33</f>
        <v>Shoulder</v>
      </c>
      <c r="D48" s="28">
        <f>'Noise Barrier Master Table'!E33</f>
        <v>0</v>
      </c>
      <c r="E48" s="28">
        <f>'Noise Barrier Master Table'!F33</f>
        <v>0</v>
      </c>
      <c r="F48" s="190"/>
      <c r="G48" s="190"/>
      <c r="H48" s="239"/>
      <c r="I48" s="239"/>
    </row>
    <row r="49" spans="2:9" ht="15.75" thickBot="1" x14ac:dyDescent="0.3">
      <c r="B49" s="188"/>
      <c r="C49" s="31" t="str">
        <f>'Noise Barrier Master Table'!D34</f>
        <v>Structure</v>
      </c>
      <c r="D49" s="32">
        <f>'Noise Barrier Master Table'!E34</f>
        <v>0</v>
      </c>
      <c r="E49" s="32">
        <f>'Noise Barrier Master Table'!F34</f>
        <v>0</v>
      </c>
      <c r="F49" s="191"/>
      <c r="G49" s="191"/>
      <c r="H49" s="241"/>
      <c r="I49" s="241"/>
    </row>
    <row r="50" spans="2:9" x14ac:dyDescent="0.25">
      <c r="B50" s="41" t="s">
        <v>15</v>
      </c>
      <c r="D50" s="42"/>
      <c r="G50" s="41"/>
      <c r="H50" s="41"/>
    </row>
  </sheetData>
  <mergeCells count="71">
    <mergeCell ref="B22:B23"/>
    <mergeCell ref="D23:H23"/>
    <mergeCell ref="B47:B49"/>
    <mergeCell ref="G47:G49"/>
    <mergeCell ref="F47:F49"/>
    <mergeCell ref="B41:B43"/>
    <mergeCell ref="G41:G43"/>
    <mergeCell ref="F41:F43"/>
    <mergeCell ref="B44:B46"/>
    <mergeCell ref="G44:G46"/>
    <mergeCell ref="F44:F46"/>
    <mergeCell ref="B16:I16"/>
    <mergeCell ref="D17:H17"/>
    <mergeCell ref="B32:B34"/>
    <mergeCell ref="G32:G34"/>
    <mergeCell ref="F32:F34"/>
    <mergeCell ref="B29:B31"/>
    <mergeCell ref="G29:G31"/>
    <mergeCell ref="F29:F31"/>
    <mergeCell ref="B26:B28"/>
    <mergeCell ref="G26:G28"/>
    <mergeCell ref="F26:F28"/>
    <mergeCell ref="D19:H19"/>
    <mergeCell ref="D20:H20"/>
    <mergeCell ref="B21:I21"/>
    <mergeCell ref="D22:H22"/>
    <mergeCell ref="B18:I18"/>
    <mergeCell ref="B11:B15"/>
    <mergeCell ref="B10:I10"/>
    <mergeCell ref="D11:H11"/>
    <mergeCell ref="D12:H12"/>
    <mergeCell ref="D13:H13"/>
    <mergeCell ref="D14:H14"/>
    <mergeCell ref="D15:H15"/>
    <mergeCell ref="B4:I4"/>
    <mergeCell ref="B7:B9"/>
    <mergeCell ref="D5:H5"/>
    <mergeCell ref="B6:I6"/>
    <mergeCell ref="D7:H7"/>
    <mergeCell ref="D8:H8"/>
    <mergeCell ref="D9:H9"/>
    <mergeCell ref="B1:C1"/>
    <mergeCell ref="B2:C2"/>
    <mergeCell ref="B3:C3"/>
    <mergeCell ref="D1:I1"/>
    <mergeCell ref="D2:I2"/>
    <mergeCell ref="D3:I3"/>
    <mergeCell ref="I47:I49"/>
    <mergeCell ref="H47:H49"/>
    <mergeCell ref="I35:I37"/>
    <mergeCell ref="H35:H37"/>
    <mergeCell ref="I38:I40"/>
    <mergeCell ref="H38:H40"/>
    <mergeCell ref="I41:I43"/>
    <mergeCell ref="H41:H43"/>
    <mergeCell ref="B19:B20"/>
    <mergeCell ref="I32:I34"/>
    <mergeCell ref="H32:H34"/>
    <mergeCell ref="I44:I46"/>
    <mergeCell ref="H44:H46"/>
    <mergeCell ref="B24:I24"/>
    <mergeCell ref="I26:I28"/>
    <mergeCell ref="H26:H28"/>
    <mergeCell ref="I29:I31"/>
    <mergeCell ref="H29:H31"/>
    <mergeCell ref="B35:B37"/>
    <mergeCell ref="G35:G37"/>
    <mergeCell ref="F35:F37"/>
    <mergeCell ref="B38:B40"/>
    <mergeCell ref="G38:G40"/>
    <mergeCell ref="F38:F40"/>
  </mergeCells>
  <conditionalFormatting sqref="L38">
    <cfRule type="containsText" dxfId="1" priority="1" operator="containsText" text="TERMINATE ANALYSIS. BARRIER NOT FEASIBLE.">
      <formula>NOT(ISERROR(SEARCH("TERMINATE ANALYSIS. BARRIER NOT FEASIBLE.",L38)))</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47E4D-BB41-4D73-9A1F-700FAE16FF18}">
  <sheetPr>
    <tabColor rgb="FF92D050"/>
  </sheetPr>
  <dimension ref="B1:L50"/>
  <sheetViews>
    <sheetView zoomScale="70" zoomScaleNormal="70" workbookViewId="0">
      <selection activeCell="H26" sqref="H26:I49"/>
    </sheetView>
  </sheetViews>
  <sheetFormatPr defaultColWidth="8.85546875" defaultRowHeight="15" x14ac:dyDescent="0.25"/>
  <cols>
    <col min="2" max="2" width="11.28515625" customWidth="1"/>
    <col min="3" max="3" width="15.7109375" customWidth="1"/>
    <col min="4" max="4" width="14.5703125" customWidth="1"/>
    <col min="5" max="5" width="17" customWidth="1"/>
    <col min="6" max="6" width="23.28515625" customWidth="1"/>
    <col min="7" max="7" width="26.42578125" customWidth="1"/>
    <col min="8" max="8" width="25.42578125" customWidth="1"/>
    <col min="9" max="9" width="18" customWidth="1"/>
    <col min="10" max="10" width="12" customWidth="1"/>
    <col min="11" max="11" width="10.85546875" customWidth="1"/>
    <col min="12" max="12" width="11.85546875" customWidth="1"/>
    <col min="13" max="13" width="20.42578125" customWidth="1"/>
    <col min="14" max="14" width="22.42578125" customWidth="1"/>
    <col min="15" max="15" width="20.42578125" customWidth="1"/>
  </cols>
  <sheetData>
    <row r="1" spans="2:9" ht="27" customHeight="1" thickBot="1" x14ac:dyDescent="0.4">
      <c r="B1" s="222" t="s">
        <v>38</v>
      </c>
      <c r="C1" s="223"/>
      <c r="D1" s="224"/>
      <c r="E1" s="225"/>
      <c r="F1" s="225"/>
      <c r="G1" s="225"/>
      <c r="H1" s="225"/>
      <c r="I1" s="226"/>
    </row>
    <row r="2" spans="2:9" ht="27" customHeight="1" thickBot="1" x14ac:dyDescent="0.4">
      <c r="B2" s="222" t="s">
        <v>40</v>
      </c>
      <c r="C2" s="223"/>
      <c r="D2" s="224"/>
      <c r="E2" s="225"/>
      <c r="F2" s="225"/>
      <c r="G2" s="225"/>
      <c r="H2" s="225"/>
      <c r="I2" s="226"/>
    </row>
    <row r="3" spans="2:9" ht="24" thickBot="1" x14ac:dyDescent="0.4">
      <c r="B3" s="227" t="s">
        <v>39</v>
      </c>
      <c r="C3" s="228"/>
      <c r="D3" s="224"/>
      <c r="E3" s="225"/>
      <c r="F3" s="225"/>
      <c r="G3" s="225"/>
      <c r="H3" s="225"/>
      <c r="I3" s="226"/>
    </row>
    <row r="4" spans="2:9" ht="32.25" thickBot="1" x14ac:dyDescent="0.3">
      <c r="B4" s="229" t="s">
        <v>63</v>
      </c>
      <c r="C4" s="230"/>
      <c r="D4" s="230"/>
      <c r="E4" s="230"/>
      <c r="F4" s="230"/>
      <c r="G4" s="230"/>
      <c r="H4" s="230"/>
      <c r="I4" s="230"/>
    </row>
    <row r="5" spans="2:9" ht="15.75" thickBot="1" x14ac:dyDescent="0.3">
      <c r="B5" s="14" t="s">
        <v>12</v>
      </c>
      <c r="C5" s="15" t="s">
        <v>6</v>
      </c>
      <c r="D5" s="211" t="s">
        <v>2</v>
      </c>
      <c r="E5" s="212"/>
      <c r="F5" s="212"/>
      <c r="G5" s="212"/>
      <c r="H5" s="212"/>
      <c r="I5" s="15" t="s">
        <v>3</v>
      </c>
    </row>
    <row r="6" spans="2:9" ht="19.5" thickBot="1" x14ac:dyDescent="0.3">
      <c r="B6" s="194" t="s">
        <v>16</v>
      </c>
      <c r="C6" s="195"/>
      <c r="D6" s="195"/>
      <c r="E6" s="195"/>
      <c r="F6" s="195"/>
      <c r="G6" s="195"/>
      <c r="H6" s="195"/>
      <c r="I6" s="196"/>
    </row>
    <row r="7" spans="2:9" ht="14.45" customHeight="1" x14ac:dyDescent="0.25">
      <c r="B7" s="231" t="s">
        <v>18</v>
      </c>
      <c r="C7" s="17" t="s">
        <v>7</v>
      </c>
      <c r="D7" s="232" t="s">
        <v>82</v>
      </c>
      <c r="E7" s="233"/>
      <c r="F7" s="233"/>
      <c r="G7" s="233"/>
      <c r="H7" s="233"/>
      <c r="I7" s="16">
        <v>2.5299999999999998</v>
      </c>
    </row>
    <row r="8" spans="2:9" ht="14.45" customHeight="1" x14ac:dyDescent="0.25">
      <c r="B8" s="231"/>
      <c r="C8" s="17" t="s">
        <v>8</v>
      </c>
      <c r="D8" s="218" t="s">
        <v>13</v>
      </c>
      <c r="E8" s="219"/>
      <c r="F8" s="219"/>
      <c r="G8" s="219"/>
      <c r="H8" s="219"/>
      <c r="I8" s="18">
        <v>8760</v>
      </c>
    </row>
    <row r="9" spans="2:9" ht="15" customHeight="1" thickBot="1" x14ac:dyDescent="0.3">
      <c r="B9" s="231"/>
      <c r="C9" s="17" t="s">
        <v>9</v>
      </c>
      <c r="D9" s="234" t="s">
        <v>36</v>
      </c>
      <c r="E9" s="235"/>
      <c r="F9" s="235"/>
      <c r="G9" s="235"/>
      <c r="H9" s="235"/>
      <c r="I9" s="18">
        <f>I7*I8</f>
        <v>22162.799999999999</v>
      </c>
    </row>
    <row r="10" spans="2:9" ht="19.5" thickBot="1" x14ac:dyDescent="0.3">
      <c r="B10" s="194" t="s">
        <v>21</v>
      </c>
      <c r="C10" s="195"/>
      <c r="D10" s="195"/>
      <c r="E10" s="195"/>
      <c r="F10" s="195"/>
      <c r="G10" s="195"/>
      <c r="H10" s="195"/>
      <c r="I10" s="196"/>
    </row>
    <row r="11" spans="2:9" ht="14.45" customHeight="1" x14ac:dyDescent="0.25">
      <c r="B11" s="203" t="s">
        <v>19</v>
      </c>
      <c r="C11" s="19" t="s">
        <v>7</v>
      </c>
      <c r="D11" s="148" t="s">
        <v>30</v>
      </c>
      <c r="E11" s="208"/>
      <c r="F11" s="208"/>
      <c r="G11" s="208"/>
      <c r="H11" s="208"/>
      <c r="I11" s="1"/>
    </row>
    <row r="12" spans="2:9" ht="14.45" customHeight="1" x14ac:dyDescent="0.25">
      <c r="B12" s="203"/>
      <c r="C12" s="19" t="s">
        <v>8</v>
      </c>
      <c r="D12" s="122" t="s">
        <v>31</v>
      </c>
      <c r="E12" s="104"/>
      <c r="F12" s="104"/>
      <c r="G12" s="104"/>
      <c r="H12" s="104"/>
      <c r="I12" s="1"/>
    </row>
    <row r="13" spans="2:9" ht="14.45" customHeight="1" x14ac:dyDescent="0.25">
      <c r="B13" s="203"/>
      <c r="C13" s="19" t="s">
        <v>9</v>
      </c>
      <c r="D13" s="122" t="s">
        <v>4</v>
      </c>
      <c r="E13" s="104"/>
      <c r="F13" s="104"/>
      <c r="G13" s="104"/>
      <c r="H13" s="104"/>
      <c r="I13" s="1"/>
    </row>
    <row r="14" spans="2:9" ht="15" customHeight="1" thickBot="1" x14ac:dyDescent="0.3">
      <c r="B14" s="203"/>
      <c r="C14" s="19" t="s">
        <v>10</v>
      </c>
      <c r="D14" s="122" t="s">
        <v>5</v>
      </c>
      <c r="E14" s="104"/>
      <c r="F14" s="104"/>
      <c r="G14" s="104"/>
      <c r="H14" s="104"/>
      <c r="I14" s="1"/>
    </row>
    <row r="15" spans="2:9" ht="15" customHeight="1" thickBot="1" x14ac:dyDescent="0.3">
      <c r="B15" s="203"/>
      <c r="C15" s="19" t="s">
        <v>11</v>
      </c>
      <c r="D15" s="236" t="s">
        <v>35</v>
      </c>
      <c r="E15" s="237"/>
      <c r="F15" s="237"/>
      <c r="G15" s="237"/>
      <c r="H15" s="237"/>
      <c r="I15" s="20">
        <f>I11*I12*I13*I14</f>
        <v>0</v>
      </c>
    </row>
    <row r="16" spans="2:9" ht="19.5" thickBot="1" x14ac:dyDescent="0.3">
      <c r="B16" s="194" t="s">
        <v>65</v>
      </c>
      <c r="C16" s="195"/>
      <c r="D16" s="195"/>
      <c r="E16" s="195"/>
      <c r="F16" s="195"/>
      <c r="G16" s="195"/>
      <c r="H16" s="195"/>
      <c r="I16" s="196"/>
    </row>
    <row r="17" spans="2:9" ht="21.6" customHeight="1" thickBot="1" x14ac:dyDescent="0.3">
      <c r="B17" s="57" t="s">
        <v>20</v>
      </c>
      <c r="C17" s="19" t="s">
        <v>7</v>
      </c>
      <c r="D17" s="205" t="s">
        <v>62</v>
      </c>
      <c r="E17" s="206"/>
      <c r="F17" s="206"/>
      <c r="G17" s="206"/>
      <c r="H17" s="206"/>
      <c r="I17" s="45">
        <f>I15/I9</f>
        <v>0</v>
      </c>
    </row>
    <row r="18" spans="2:9" ht="21.6" customHeight="1" thickBot="1" x14ac:dyDescent="0.3">
      <c r="B18" s="194" t="s">
        <v>66</v>
      </c>
      <c r="C18" s="195"/>
      <c r="D18" s="195"/>
      <c r="E18" s="195"/>
      <c r="F18" s="195"/>
      <c r="G18" s="195"/>
      <c r="H18" s="195"/>
      <c r="I18" s="196"/>
    </row>
    <row r="19" spans="2:9" ht="15" customHeight="1" thickBot="1" x14ac:dyDescent="0.3">
      <c r="B19" s="207" t="s">
        <v>37</v>
      </c>
      <c r="C19" s="21" t="s">
        <v>7</v>
      </c>
      <c r="D19" s="148" t="s">
        <v>14</v>
      </c>
      <c r="E19" s="208"/>
      <c r="F19" s="208"/>
      <c r="G19" s="208"/>
      <c r="H19" s="208"/>
      <c r="I19" s="43"/>
    </row>
    <row r="20" spans="2:9" ht="15" customHeight="1" thickBot="1" x14ac:dyDescent="0.3">
      <c r="B20" s="204"/>
      <c r="C20" s="19" t="s">
        <v>8</v>
      </c>
      <c r="D20" s="150" t="s">
        <v>64</v>
      </c>
      <c r="E20" s="197"/>
      <c r="F20" s="197"/>
      <c r="G20" s="197"/>
      <c r="H20" s="197"/>
      <c r="I20" s="63" t="str">
        <f>IF(I19=0, "0", I17/I19)</f>
        <v>0</v>
      </c>
    </row>
    <row r="21" spans="2:9" ht="19.5" thickBot="1" x14ac:dyDescent="0.3">
      <c r="B21" s="194" t="s">
        <v>17</v>
      </c>
      <c r="C21" s="195"/>
      <c r="D21" s="195"/>
      <c r="E21" s="195"/>
      <c r="F21" s="195"/>
      <c r="G21" s="195"/>
      <c r="H21" s="195"/>
      <c r="I21" s="196"/>
    </row>
    <row r="22" spans="2:9" ht="15" customHeight="1" thickBot="1" x14ac:dyDescent="0.3">
      <c r="B22" s="203" t="s">
        <v>67</v>
      </c>
      <c r="C22" s="19" t="s">
        <v>7</v>
      </c>
      <c r="D22" s="104" t="s">
        <v>116</v>
      </c>
      <c r="E22" s="104"/>
      <c r="F22" s="104"/>
      <c r="G22" s="104"/>
      <c r="H22" s="104"/>
      <c r="I22" s="43"/>
    </row>
    <row r="23" spans="2:9" ht="15" customHeight="1" thickBot="1" x14ac:dyDescent="0.3">
      <c r="B23" s="204"/>
      <c r="C23" s="84" t="s">
        <v>8</v>
      </c>
      <c r="D23" s="197" t="s">
        <v>34</v>
      </c>
      <c r="E23" s="197"/>
      <c r="F23" s="197"/>
      <c r="G23" s="197"/>
      <c r="H23" s="197"/>
      <c r="I23" s="86" t="e">
        <f>VLOOKUP(I22,B26:I49, 8, FALSE)</f>
        <v>#N/A</v>
      </c>
    </row>
    <row r="24" spans="2:9" ht="32.25" thickBot="1" x14ac:dyDescent="0.3">
      <c r="B24" s="198" t="s">
        <v>46</v>
      </c>
      <c r="C24" s="199"/>
      <c r="D24" s="199"/>
      <c r="E24" s="199"/>
      <c r="F24" s="199"/>
      <c r="G24" s="199"/>
      <c r="H24" s="199"/>
      <c r="I24" s="200"/>
    </row>
    <row r="25" spans="2:9" ht="57" customHeight="1" thickBot="1" x14ac:dyDescent="0.3">
      <c r="B25" s="22" t="s">
        <v>27</v>
      </c>
      <c r="C25" s="23" t="s">
        <v>23</v>
      </c>
      <c r="D25" s="23" t="s">
        <v>24</v>
      </c>
      <c r="E25" s="23" t="s">
        <v>25</v>
      </c>
      <c r="F25" s="23" t="s">
        <v>57</v>
      </c>
      <c r="G25" s="23" t="s">
        <v>105</v>
      </c>
      <c r="H25" s="24" t="s">
        <v>115</v>
      </c>
      <c r="I25" s="24" t="s">
        <v>114</v>
      </c>
    </row>
    <row r="26" spans="2:9" x14ac:dyDescent="0.25">
      <c r="B26" s="192">
        <v>1</v>
      </c>
      <c r="C26" s="25" t="str">
        <f>'Noise Barrier Master Table'!D11</f>
        <v>ROW</v>
      </c>
      <c r="D26" s="26">
        <f>'Noise Barrier Master Table'!E11</f>
        <v>0</v>
      </c>
      <c r="E26" s="26">
        <f>'Noise Barrier Master Table'!F11</f>
        <v>0</v>
      </c>
      <c r="F26" s="193"/>
      <c r="G26" s="193"/>
      <c r="H26" s="238">
        <f>F26*$I$20</f>
        <v>0</v>
      </c>
      <c r="I26" s="238">
        <f>G26*$I$20</f>
        <v>0</v>
      </c>
    </row>
    <row r="27" spans="2:9" x14ac:dyDescent="0.25">
      <c r="B27" s="187"/>
      <c r="C27" s="27" t="str">
        <f>'Noise Barrier Master Table'!D12</f>
        <v>Shoulder</v>
      </c>
      <c r="D27" s="28">
        <f>'Noise Barrier Master Table'!E12</f>
        <v>0</v>
      </c>
      <c r="E27" s="28">
        <f>'Noise Barrier Master Table'!F12</f>
        <v>0</v>
      </c>
      <c r="F27" s="190"/>
      <c r="G27" s="190"/>
      <c r="H27" s="239"/>
      <c r="I27" s="239"/>
    </row>
    <row r="28" spans="2:9" ht="15.75" thickBot="1" x14ac:dyDescent="0.3">
      <c r="B28" s="201"/>
      <c r="C28" s="29" t="str">
        <f>'Noise Barrier Master Table'!D13</f>
        <v>Structure</v>
      </c>
      <c r="D28" s="30">
        <f>'Noise Barrier Master Table'!E13</f>
        <v>0</v>
      </c>
      <c r="E28" s="30">
        <f>'Noise Barrier Master Table'!F13</f>
        <v>0</v>
      </c>
      <c r="F28" s="202"/>
      <c r="G28" s="202"/>
      <c r="H28" s="240"/>
      <c r="I28" s="240"/>
    </row>
    <row r="29" spans="2:9" x14ac:dyDescent="0.25">
      <c r="B29" s="192">
        <v>2</v>
      </c>
      <c r="C29" s="25" t="str">
        <f>'Noise Barrier Master Table'!D14</f>
        <v>ROW</v>
      </c>
      <c r="D29" s="26">
        <f>'Noise Barrier Master Table'!E14</f>
        <v>0</v>
      </c>
      <c r="E29" s="26">
        <f>'Noise Barrier Master Table'!F14</f>
        <v>0</v>
      </c>
      <c r="F29" s="193"/>
      <c r="G29" s="193"/>
      <c r="H29" s="238">
        <f>F29*$I$20</f>
        <v>0</v>
      </c>
      <c r="I29" s="238">
        <f>G29*$I$20</f>
        <v>0</v>
      </c>
    </row>
    <row r="30" spans="2:9" x14ac:dyDescent="0.25">
      <c r="B30" s="187"/>
      <c r="C30" s="27" t="str">
        <f>'Noise Barrier Master Table'!D15</f>
        <v>Shoulder</v>
      </c>
      <c r="D30" s="28">
        <f>'Noise Barrier Master Table'!E15</f>
        <v>0</v>
      </c>
      <c r="E30" s="28">
        <f>'Noise Barrier Master Table'!F15</f>
        <v>0</v>
      </c>
      <c r="F30" s="190"/>
      <c r="G30" s="190"/>
      <c r="H30" s="239"/>
      <c r="I30" s="239"/>
    </row>
    <row r="31" spans="2:9" ht="15.75" thickBot="1" x14ac:dyDescent="0.3">
      <c r="B31" s="188"/>
      <c r="C31" s="31" t="str">
        <f>'Noise Barrier Master Table'!D16</f>
        <v>Structure</v>
      </c>
      <c r="D31" s="32">
        <f>'Noise Barrier Master Table'!E16</f>
        <v>0</v>
      </c>
      <c r="E31" s="32">
        <f>'Noise Barrier Master Table'!F16</f>
        <v>0</v>
      </c>
      <c r="F31" s="191"/>
      <c r="G31" s="191"/>
      <c r="H31" s="241"/>
      <c r="I31" s="241"/>
    </row>
    <row r="32" spans="2:9" x14ac:dyDescent="0.25">
      <c r="B32" s="192">
        <v>3</v>
      </c>
      <c r="C32" s="25" t="str">
        <f>'Noise Barrier Master Table'!D17</f>
        <v>ROW</v>
      </c>
      <c r="D32" s="26">
        <f>'Noise Barrier Master Table'!E17</f>
        <v>0</v>
      </c>
      <c r="E32" s="26">
        <f>'Noise Barrier Master Table'!F17</f>
        <v>0</v>
      </c>
      <c r="F32" s="193"/>
      <c r="G32" s="193"/>
      <c r="H32" s="238">
        <f>F32*$I$20</f>
        <v>0</v>
      </c>
      <c r="I32" s="238">
        <f>G32*$I$20</f>
        <v>0</v>
      </c>
    </row>
    <row r="33" spans="2:12" x14ac:dyDescent="0.25">
      <c r="B33" s="187"/>
      <c r="C33" s="27" t="str">
        <f>'Noise Barrier Master Table'!D18</f>
        <v>Shoulder</v>
      </c>
      <c r="D33" s="28">
        <f>'Noise Barrier Master Table'!E18</f>
        <v>0</v>
      </c>
      <c r="E33" s="28">
        <f>'Noise Barrier Master Table'!F18</f>
        <v>0</v>
      </c>
      <c r="F33" s="190"/>
      <c r="G33" s="190"/>
      <c r="H33" s="239"/>
      <c r="I33" s="239"/>
      <c r="K33" s="33"/>
      <c r="L33" s="33"/>
    </row>
    <row r="34" spans="2:12" ht="15.75" thickBot="1" x14ac:dyDescent="0.3">
      <c r="B34" s="188"/>
      <c r="C34" s="31" t="str">
        <f>'Noise Barrier Master Table'!D19</f>
        <v>Structure</v>
      </c>
      <c r="D34" s="32">
        <f>'Noise Barrier Master Table'!E19</f>
        <v>0</v>
      </c>
      <c r="E34" s="32">
        <f>'Noise Barrier Master Table'!F19</f>
        <v>0</v>
      </c>
      <c r="F34" s="191"/>
      <c r="G34" s="191"/>
      <c r="H34" s="241"/>
      <c r="I34" s="241"/>
      <c r="L34" s="34"/>
    </row>
    <row r="35" spans="2:12" x14ac:dyDescent="0.25">
      <c r="B35" s="192">
        <v>4</v>
      </c>
      <c r="C35" s="25" t="str">
        <f>'Noise Barrier Master Table'!D20</f>
        <v>ROW</v>
      </c>
      <c r="D35" s="26">
        <f>'Noise Barrier Master Table'!E20</f>
        <v>0</v>
      </c>
      <c r="E35" s="26">
        <f>'Noise Barrier Master Table'!F20</f>
        <v>0</v>
      </c>
      <c r="F35" s="193"/>
      <c r="G35" s="193"/>
      <c r="H35" s="238">
        <f>F35*$I$20</f>
        <v>0</v>
      </c>
      <c r="I35" s="238">
        <f>G35*$I$20</f>
        <v>0</v>
      </c>
      <c r="L35" s="35"/>
    </row>
    <row r="36" spans="2:12" x14ac:dyDescent="0.25">
      <c r="B36" s="187"/>
      <c r="C36" s="27" t="str">
        <f>'Noise Barrier Master Table'!D21</f>
        <v>Shoulder</v>
      </c>
      <c r="D36" s="28">
        <f>'Noise Barrier Master Table'!E21</f>
        <v>0</v>
      </c>
      <c r="E36" s="28">
        <f>'Noise Barrier Master Table'!F21</f>
        <v>0</v>
      </c>
      <c r="F36" s="190"/>
      <c r="G36" s="190"/>
      <c r="H36" s="239"/>
      <c r="I36" s="239"/>
      <c r="K36" s="33"/>
      <c r="L36" s="36"/>
    </row>
    <row r="37" spans="2:12" ht="15.75" thickBot="1" x14ac:dyDescent="0.3">
      <c r="B37" s="188"/>
      <c r="C37" s="31" t="str">
        <f>'Noise Barrier Master Table'!D22</f>
        <v>Structure</v>
      </c>
      <c r="D37" s="32">
        <f>'Noise Barrier Master Table'!E22</f>
        <v>0</v>
      </c>
      <c r="E37" s="32">
        <f>'Noise Barrier Master Table'!F22</f>
        <v>0</v>
      </c>
      <c r="F37" s="191"/>
      <c r="G37" s="191"/>
      <c r="H37" s="241"/>
      <c r="I37" s="241"/>
      <c r="K37" s="33"/>
      <c r="L37" s="33"/>
    </row>
    <row r="38" spans="2:12" x14ac:dyDescent="0.25">
      <c r="B38" s="192">
        <v>5</v>
      </c>
      <c r="C38" s="25" t="str">
        <f>'Noise Barrier Master Table'!D23</f>
        <v>ROW</v>
      </c>
      <c r="D38" s="26">
        <f>'Noise Barrier Master Table'!E23</f>
        <v>0</v>
      </c>
      <c r="E38" s="26">
        <f>'Noise Barrier Master Table'!F23</f>
        <v>0</v>
      </c>
      <c r="F38" s="193"/>
      <c r="G38" s="193"/>
      <c r="H38" s="238">
        <f>F38*$I$20</f>
        <v>0</v>
      </c>
      <c r="I38" s="238">
        <f>G38*$I$20</f>
        <v>0</v>
      </c>
      <c r="K38" s="37"/>
      <c r="L38" s="38"/>
    </row>
    <row r="39" spans="2:12" x14ac:dyDescent="0.25">
      <c r="B39" s="187"/>
      <c r="C39" s="27" t="str">
        <f>'Noise Barrier Master Table'!D24</f>
        <v>Shoulder</v>
      </c>
      <c r="D39" s="28">
        <f>'Noise Barrier Master Table'!E24</f>
        <v>0</v>
      </c>
      <c r="E39" s="28">
        <f>'Noise Barrier Master Table'!F24</f>
        <v>0</v>
      </c>
      <c r="F39" s="190"/>
      <c r="G39" s="190"/>
      <c r="H39" s="239"/>
      <c r="I39" s="239"/>
    </row>
    <row r="40" spans="2:12" ht="15.75" thickBot="1" x14ac:dyDescent="0.3">
      <c r="B40" s="188"/>
      <c r="C40" s="31" t="str">
        <f>'Noise Barrier Master Table'!D25</f>
        <v>Structure</v>
      </c>
      <c r="D40" s="32">
        <f>'Noise Barrier Master Table'!E25</f>
        <v>0</v>
      </c>
      <c r="E40" s="32">
        <f>'Noise Barrier Master Table'!F25</f>
        <v>0</v>
      </c>
      <c r="F40" s="191"/>
      <c r="G40" s="191"/>
      <c r="H40" s="241"/>
      <c r="I40" s="241"/>
    </row>
    <row r="41" spans="2:12" x14ac:dyDescent="0.25">
      <c r="B41" s="192">
        <v>6</v>
      </c>
      <c r="C41" s="25" t="str">
        <f>'Noise Barrier Master Table'!D26</f>
        <v>ROW</v>
      </c>
      <c r="D41" s="26">
        <f>'Noise Barrier Master Table'!E26</f>
        <v>0</v>
      </c>
      <c r="E41" s="26">
        <f>'Noise Barrier Master Table'!F26</f>
        <v>0</v>
      </c>
      <c r="F41" s="193"/>
      <c r="G41" s="193"/>
      <c r="H41" s="238">
        <f>F41*$I$20</f>
        <v>0</v>
      </c>
      <c r="I41" s="238">
        <f>G41*$I$20</f>
        <v>0</v>
      </c>
    </row>
    <row r="42" spans="2:12" x14ac:dyDescent="0.25">
      <c r="B42" s="187"/>
      <c r="C42" s="27" t="str">
        <f>'Noise Barrier Master Table'!D27</f>
        <v>Shoulder</v>
      </c>
      <c r="D42" s="28">
        <f>'Noise Barrier Master Table'!E27</f>
        <v>0</v>
      </c>
      <c r="E42" s="28">
        <f>'Noise Barrier Master Table'!F27</f>
        <v>0</v>
      </c>
      <c r="F42" s="190"/>
      <c r="G42" s="190"/>
      <c r="H42" s="239"/>
      <c r="I42" s="239"/>
    </row>
    <row r="43" spans="2:12" ht="15.75" thickBot="1" x14ac:dyDescent="0.3">
      <c r="B43" s="188"/>
      <c r="C43" s="31" t="str">
        <f>'Noise Barrier Master Table'!D28</f>
        <v>Structure</v>
      </c>
      <c r="D43" s="32">
        <f>'Noise Barrier Master Table'!E28</f>
        <v>0</v>
      </c>
      <c r="E43" s="32">
        <f>'Noise Barrier Master Table'!F28</f>
        <v>0</v>
      </c>
      <c r="F43" s="191"/>
      <c r="G43" s="191"/>
      <c r="H43" s="241"/>
      <c r="I43" s="241"/>
    </row>
    <row r="44" spans="2:12" x14ac:dyDescent="0.25">
      <c r="B44" s="192">
        <v>7</v>
      </c>
      <c r="C44" s="25" t="str">
        <f>'Noise Barrier Master Table'!D29</f>
        <v>ROW</v>
      </c>
      <c r="D44" s="26">
        <f>'Noise Barrier Master Table'!E29</f>
        <v>0</v>
      </c>
      <c r="E44" s="26">
        <f>'Noise Barrier Master Table'!F29</f>
        <v>0</v>
      </c>
      <c r="F44" s="193"/>
      <c r="G44" s="193"/>
      <c r="H44" s="238">
        <f>F44*$I$20</f>
        <v>0</v>
      </c>
      <c r="I44" s="238">
        <f>G44*$I$20</f>
        <v>0</v>
      </c>
    </row>
    <row r="45" spans="2:12" x14ac:dyDescent="0.25">
      <c r="B45" s="187"/>
      <c r="C45" s="27" t="str">
        <f>'Noise Barrier Master Table'!D30</f>
        <v>Shoulder</v>
      </c>
      <c r="D45" s="28">
        <f>'Noise Barrier Master Table'!E30</f>
        <v>0</v>
      </c>
      <c r="E45" s="28">
        <f>'Noise Barrier Master Table'!F30</f>
        <v>0</v>
      </c>
      <c r="F45" s="190"/>
      <c r="G45" s="190"/>
      <c r="H45" s="239"/>
      <c r="I45" s="239"/>
    </row>
    <row r="46" spans="2:12" ht="15.75" thickBot="1" x14ac:dyDescent="0.3">
      <c r="B46" s="188"/>
      <c r="C46" s="31" t="str">
        <f>'Noise Barrier Master Table'!D31</f>
        <v>Structure</v>
      </c>
      <c r="D46" s="32">
        <f>'Noise Barrier Master Table'!E31</f>
        <v>0</v>
      </c>
      <c r="E46" s="32">
        <f>'Noise Barrier Master Table'!F31</f>
        <v>0</v>
      </c>
      <c r="F46" s="191"/>
      <c r="G46" s="191"/>
      <c r="H46" s="241"/>
      <c r="I46" s="241"/>
    </row>
    <row r="47" spans="2:12" x14ac:dyDescent="0.25">
      <c r="B47" s="186">
        <v>8</v>
      </c>
      <c r="C47" s="39" t="str">
        <f>'Noise Barrier Master Table'!D32</f>
        <v>ROW</v>
      </c>
      <c r="D47" s="40">
        <f>'Noise Barrier Master Table'!E32</f>
        <v>0</v>
      </c>
      <c r="E47" s="40">
        <f>'Noise Barrier Master Table'!F32</f>
        <v>0</v>
      </c>
      <c r="F47" s="189"/>
      <c r="G47" s="189"/>
      <c r="H47" s="242">
        <f>F47*$I$20</f>
        <v>0</v>
      </c>
      <c r="I47" s="242">
        <f>G47*$I$20</f>
        <v>0</v>
      </c>
    </row>
    <row r="48" spans="2:12" x14ac:dyDescent="0.25">
      <c r="B48" s="187"/>
      <c r="C48" s="27" t="str">
        <f>'Noise Barrier Master Table'!D33</f>
        <v>Shoulder</v>
      </c>
      <c r="D48" s="28">
        <f>'Noise Barrier Master Table'!E33</f>
        <v>0</v>
      </c>
      <c r="E48" s="28">
        <f>'Noise Barrier Master Table'!F33</f>
        <v>0</v>
      </c>
      <c r="F48" s="190"/>
      <c r="G48" s="190"/>
      <c r="H48" s="239"/>
      <c r="I48" s="239"/>
    </row>
    <row r="49" spans="2:9" ht="15.75" thickBot="1" x14ac:dyDescent="0.3">
      <c r="B49" s="188"/>
      <c r="C49" s="31" t="str">
        <f>'Noise Barrier Master Table'!D34</f>
        <v>Structure</v>
      </c>
      <c r="D49" s="32">
        <f>'Noise Barrier Master Table'!E34</f>
        <v>0</v>
      </c>
      <c r="E49" s="32">
        <f>'Noise Barrier Master Table'!F34</f>
        <v>0</v>
      </c>
      <c r="F49" s="191"/>
      <c r="G49" s="191"/>
      <c r="H49" s="241"/>
      <c r="I49" s="241"/>
    </row>
    <row r="50" spans="2:9" x14ac:dyDescent="0.25">
      <c r="B50" s="41" t="s">
        <v>15</v>
      </c>
      <c r="D50" s="42"/>
      <c r="G50" s="41"/>
      <c r="H50" s="41"/>
    </row>
  </sheetData>
  <mergeCells count="71">
    <mergeCell ref="B22:B23"/>
    <mergeCell ref="D23:H23"/>
    <mergeCell ref="B47:B49"/>
    <mergeCell ref="G47:G49"/>
    <mergeCell ref="F47:F49"/>
    <mergeCell ref="B41:B43"/>
    <mergeCell ref="G41:G43"/>
    <mergeCell ref="F41:F43"/>
    <mergeCell ref="B44:B46"/>
    <mergeCell ref="G44:G46"/>
    <mergeCell ref="F44:F46"/>
    <mergeCell ref="B16:I16"/>
    <mergeCell ref="D17:H17"/>
    <mergeCell ref="B32:B34"/>
    <mergeCell ref="G32:G34"/>
    <mergeCell ref="F32:F34"/>
    <mergeCell ref="B29:B31"/>
    <mergeCell ref="G29:G31"/>
    <mergeCell ref="F29:F31"/>
    <mergeCell ref="B26:B28"/>
    <mergeCell ref="G26:G28"/>
    <mergeCell ref="F26:F28"/>
    <mergeCell ref="D19:H19"/>
    <mergeCell ref="D20:H20"/>
    <mergeCell ref="B21:I21"/>
    <mergeCell ref="D22:H22"/>
    <mergeCell ref="B18:I18"/>
    <mergeCell ref="B11:B15"/>
    <mergeCell ref="B10:I10"/>
    <mergeCell ref="D11:H11"/>
    <mergeCell ref="D12:H12"/>
    <mergeCell ref="D13:H13"/>
    <mergeCell ref="D14:H14"/>
    <mergeCell ref="D15:H15"/>
    <mergeCell ref="B4:I4"/>
    <mergeCell ref="B7:B9"/>
    <mergeCell ref="D5:H5"/>
    <mergeCell ref="B6:I6"/>
    <mergeCell ref="D7:H7"/>
    <mergeCell ref="D8:H8"/>
    <mergeCell ref="D9:H9"/>
    <mergeCell ref="B1:C1"/>
    <mergeCell ref="B2:C2"/>
    <mergeCell ref="B3:C3"/>
    <mergeCell ref="D1:I1"/>
    <mergeCell ref="D2:I2"/>
    <mergeCell ref="D3:I3"/>
    <mergeCell ref="I47:I49"/>
    <mergeCell ref="H47:H49"/>
    <mergeCell ref="I35:I37"/>
    <mergeCell ref="H35:H37"/>
    <mergeCell ref="I38:I40"/>
    <mergeCell ref="H38:H40"/>
    <mergeCell ref="I41:I43"/>
    <mergeCell ref="H41:H43"/>
    <mergeCell ref="B19:B20"/>
    <mergeCell ref="I32:I34"/>
    <mergeCell ref="H32:H34"/>
    <mergeCell ref="I44:I46"/>
    <mergeCell ref="H44:H46"/>
    <mergeCell ref="B24:I24"/>
    <mergeCell ref="I26:I28"/>
    <mergeCell ref="H26:H28"/>
    <mergeCell ref="I29:I31"/>
    <mergeCell ref="H29:H31"/>
    <mergeCell ref="B35:B37"/>
    <mergeCell ref="G35:G37"/>
    <mergeCell ref="F35:F37"/>
    <mergeCell ref="B38:B40"/>
    <mergeCell ref="G38:G40"/>
    <mergeCell ref="F38:F40"/>
  </mergeCells>
  <conditionalFormatting sqref="L38">
    <cfRule type="containsText" dxfId="0" priority="1" operator="containsText" text="TERMINATE ANALYSIS. BARRIER NOT FEASIBLE.">
      <formula>NOT(ISERROR(SEARCH("TERMINATE ANALYSIS. BARRIER NOT FEASIBLE.",L38)))</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Preliminary Screening</vt:lpstr>
      <vt:lpstr>Noise Barrier Master Table</vt:lpstr>
      <vt:lpstr>SLU #1</vt:lpstr>
      <vt:lpstr>SLU #2</vt:lpstr>
      <vt:lpstr>SLU #3</vt:lpstr>
      <vt:lpstr>SLU #4</vt:lpstr>
      <vt:lpstr>SLU #5</vt:lpstr>
      <vt:lpstr>SLU #6</vt:lpstr>
      <vt:lpstr>BarrierLocations</vt:lpstr>
      <vt:lpstr>'Noise Barrier Master Table'!Print_Area</vt:lpstr>
      <vt:lpstr>'SLU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Schoonard, Cristina</dc:creator>
  <cp:lastModifiedBy>Schoonard, Cristina</cp:lastModifiedBy>
  <cp:lastPrinted>2024-09-15T20:27:48Z</cp:lastPrinted>
  <dcterms:created xsi:type="dcterms:W3CDTF">2021-03-31T19:42:32Z</dcterms:created>
  <dcterms:modified xsi:type="dcterms:W3CDTF">2025-07-01T18:21:26Z</dcterms:modified>
</cp:coreProperties>
</file>