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Odata\shares\CO\ISD\OTPP\Planning\SysMan\4. AccessManagement\Research\2021-2022 trip gen research\"/>
    </mc:Choice>
  </mc:AlternateContent>
  <xr:revisionPtr revIDLastSave="0" documentId="8_{BB3A9ACA-9171-41DD-8AE1-5D68D65D6718}" xr6:coauthVersionLast="47" xr6:coauthVersionMax="47" xr10:uidLastSave="{00000000-0000-0000-0000-000000000000}"/>
  <workbookProtection workbookAlgorithmName="SHA-512" workbookHashValue="ON1vN5Crhr68r6kH4Mdoc3nGMFoeBRV3jcVaZdDuGttVcgb6gwQG6/XLyTVQzBmtsrFn0TGXo5QTZkY6Za0lcw==" workbookSaltValue="wllOL1eN7ND2vcv8B+2xDQ==" workbookSpinCount="100000" lockStructure="1"/>
  <bookViews>
    <workbookView xWindow="-120" yWindow="-120" windowWidth="38640" windowHeight="15840" xr2:uid="{A430C5A1-487F-4457-9D1F-4F0789EB41C1}"/>
  </bookViews>
  <sheets>
    <sheet name="Introduction" sheetId="3" r:id="rId1"/>
    <sheet name="Drive-Through Queue Estimation" sheetId="1" r:id="rId2"/>
    <sheet name="Equations" sheetId="2"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 i="2" l="1"/>
  <c r="N7" i="2"/>
  <c r="O7" i="2"/>
  <c r="P7" i="2" s="1"/>
  <c r="M22" i="2"/>
  <c r="M21" i="2" s="1"/>
  <c r="M20" i="2" s="1"/>
  <c r="M19" i="2" s="1"/>
  <c r="M18" i="2" s="1"/>
  <c r="M17" i="2" s="1"/>
  <c r="M16" i="2" s="1"/>
  <c r="M15" i="2" s="1"/>
  <c r="M14" i="2" s="1"/>
  <c r="M13" i="2" s="1"/>
  <c r="M12" i="2" s="1"/>
  <c r="M11" i="2" s="1"/>
  <c r="M10" i="2" s="1"/>
  <c r="M9" i="2" s="1"/>
  <c r="M8" i="2" s="1"/>
  <c r="N23" i="2"/>
  <c r="P23" i="2" s="1"/>
  <c r="O23" i="2"/>
  <c r="O6" i="2"/>
  <c r="N6" i="2"/>
  <c r="U7" i="2"/>
  <c r="U8" i="2" s="1"/>
  <c r="U9" i="2" s="1"/>
  <c r="U10" i="2" s="1"/>
  <c r="U11" i="2" s="1"/>
  <c r="U12" i="2" s="1"/>
  <c r="U13" i="2" s="1"/>
  <c r="U14" i="2" s="1"/>
  <c r="U15" i="2" s="1"/>
  <c r="U16" i="2" s="1"/>
  <c r="U17" i="2" s="1"/>
  <c r="U18" i="2" s="1"/>
  <c r="U19" i="2" s="1"/>
  <c r="U20" i="2" s="1"/>
  <c r="U21" i="2" s="1"/>
  <c r="U22" i="2" s="1"/>
  <c r="U23" i="2" s="1"/>
  <c r="U24" i="2" s="1"/>
  <c r="U25" i="2" s="1"/>
  <c r="U26" i="2" s="1"/>
  <c r="X5" i="2"/>
  <c r="Y5" i="2" s="1"/>
  <c r="Z5" i="2" s="1"/>
  <c r="AA5" i="2" s="1"/>
  <c r="AB5" i="2" s="1"/>
  <c r="AC5" i="2" s="1"/>
  <c r="AD5" i="2" s="1"/>
  <c r="AE5" i="2" s="1"/>
  <c r="AF5" i="2" s="1"/>
  <c r="AG5" i="2" s="1"/>
  <c r="AH5" i="2" s="1"/>
  <c r="AI5" i="2" s="1"/>
  <c r="AJ5" i="2" s="1"/>
  <c r="AK5" i="2" s="1"/>
  <c r="AL5" i="2" s="1"/>
  <c r="AM5" i="2" s="1"/>
  <c r="W5" i="2"/>
  <c r="D6" i="2"/>
  <c r="D23" i="2"/>
  <c r="D22" i="2"/>
  <c r="D21" i="2"/>
  <c r="D20" i="2"/>
  <c r="D19" i="2"/>
  <c r="D18" i="2"/>
  <c r="D17" i="2"/>
  <c r="D16" i="2"/>
  <c r="D15" i="2"/>
  <c r="D14" i="2"/>
  <c r="D13" i="2"/>
  <c r="D12" i="2"/>
  <c r="D11" i="2"/>
  <c r="D10" i="2"/>
  <c r="D9" i="2"/>
  <c r="D8" i="2"/>
  <c r="D7" i="2"/>
  <c r="AH15" i="2" a="1"/>
  <c r="AB7" i="2" a="1"/>
  <c r="AC18" i="2" a="1"/>
  <c r="W12" i="2" a="1"/>
  <c r="W14" i="2" a="1"/>
  <c r="AK17" i="2" a="1"/>
  <c r="X12" i="2" a="1"/>
  <c r="W21" i="2" a="1"/>
  <c r="AC24" i="2" a="1"/>
  <c r="AG15" i="2" a="1"/>
  <c r="AL23" i="2" a="1"/>
  <c r="AF6" i="2" a="1"/>
  <c r="AL21" i="2" a="1"/>
  <c r="AA14" i="2" a="1"/>
  <c r="AB11" i="2" a="1"/>
  <c r="Z6" i="2" a="1"/>
  <c r="AJ25" i="2" a="1"/>
  <c r="V11" i="2" a="1"/>
  <c r="AJ11" i="2" a="1"/>
  <c r="AI15" i="2" a="1"/>
  <c r="AF11" i="2" a="1"/>
  <c r="AH25" i="2" a="1"/>
  <c r="AA20" i="2" a="1"/>
  <c r="AF24" i="2" a="1"/>
  <c r="W17" i="2" a="1"/>
  <c r="AE17" i="2" a="1"/>
  <c r="AG9" i="2" a="1"/>
  <c r="AF14" i="2" a="1"/>
  <c r="V18" i="2" a="1"/>
  <c r="Y22" i="2" a="1"/>
  <c r="AE23" i="2" a="1"/>
  <c r="AB16" i="2" a="1"/>
  <c r="AH18" i="2" a="1"/>
  <c r="AI13" i="2" a="1"/>
  <c r="W13" i="2" a="1"/>
  <c r="AL6" i="2" a="1"/>
  <c r="AL25" i="2" a="1"/>
  <c r="AI7" i="2" a="1"/>
  <c r="Y17" i="2" a="1"/>
  <c r="Z22" i="2" a="1"/>
  <c r="AF26" i="2" a="1"/>
  <c r="AG7" i="2" a="1"/>
  <c r="AA19" i="2" a="1"/>
  <c r="AL7" i="2" a="1"/>
  <c r="AE16" i="2" a="1"/>
  <c r="AK9" i="2" a="1"/>
  <c r="AE10" i="2" a="1"/>
  <c r="V23" i="2" a="1"/>
  <c r="V14" i="2" a="1"/>
  <c r="X10" i="2" a="1"/>
  <c r="AA23" i="2" a="1"/>
  <c r="W6" i="2" a="1"/>
  <c r="AJ9" i="2" a="1"/>
  <c r="AH13" i="2" a="1"/>
  <c r="V13" i="2" a="1"/>
  <c r="Y15" i="2" a="1"/>
  <c r="AI6" i="2" a="1"/>
  <c r="V10" i="2" a="1"/>
  <c r="V6" i="2" a="1"/>
  <c r="AL19" i="2" a="1"/>
  <c r="AG25" i="2" a="1"/>
  <c r="AA7" i="2" a="1"/>
  <c r="X25" i="2" a="1"/>
  <c r="V22" i="2" a="1"/>
  <c r="V7" i="2" a="1"/>
  <c r="AE11" i="2" a="1"/>
  <c r="AE25" i="2" a="1"/>
  <c r="AA24" i="2" a="1"/>
  <c r="AF16" i="2" a="1"/>
  <c r="Y6" i="2" a="1"/>
  <c r="V16" i="2" a="1"/>
  <c r="AC6" i="2" a="1"/>
  <c r="AD18" i="2" a="1"/>
  <c r="AK8" i="2" a="1"/>
  <c r="Y16" i="2" a="1"/>
  <c r="AM17" i="2" a="1"/>
  <c r="AM12" i="2" a="1"/>
  <c r="AH22" i="2" a="1"/>
  <c r="AI10" i="2" a="1"/>
  <c r="Z14" i="2" a="1"/>
  <c r="X16" i="2" a="1"/>
  <c r="X13" i="2" a="1"/>
  <c r="AI14" i="2" a="1"/>
  <c r="AK19" i="2" a="1"/>
  <c r="AB20" i="2" a="1"/>
  <c r="AK21" i="2" a="1"/>
  <c r="X24" i="2" a="1"/>
  <c r="AE6" i="2" a="1"/>
  <c r="AJ17" i="2" a="1"/>
  <c r="Z13" i="2" a="1"/>
  <c r="AA25" i="2" a="1"/>
  <c r="AA26" i="2" a="1"/>
  <c r="AE22" i="2" a="1"/>
  <c r="Y25" i="2" a="1"/>
  <c r="Y10" i="2" a="1"/>
  <c r="AE7" i="2" a="1"/>
  <c r="AI20" i="2" a="1"/>
  <c r="W24" i="2" a="1"/>
  <c r="AB17" i="2" a="1"/>
  <c r="AJ15" i="2" a="1"/>
  <c r="AF20" i="2" a="1"/>
  <c r="AD23" i="2" a="1"/>
  <c r="AC13" i="2" a="1"/>
  <c r="AJ10" i="2" a="1"/>
  <c r="AG23" i="2" a="1"/>
  <c r="AK14" i="2" a="1"/>
  <c r="AF23" i="2" a="1"/>
  <c r="AA11" i="2" a="1"/>
  <c r="AH11" i="2" a="1"/>
  <c r="AD8" i="2" a="1"/>
  <c r="AG21" i="2" a="1"/>
  <c r="AA15" i="2" a="1"/>
  <c r="AF22" i="2" a="1"/>
  <c r="AK20" i="2" a="1"/>
  <c r="Z16" i="2" a="1"/>
  <c r="AA9" i="2" a="1"/>
  <c r="V24" i="2" a="1"/>
  <c r="AC16" i="2" a="1"/>
  <c r="AB6" i="2" a="1"/>
  <c r="AC8" i="2" a="1"/>
  <c r="X20" i="2" a="1"/>
  <c r="AF18" i="2" a="1"/>
  <c r="Y7" i="2" a="1"/>
  <c r="Y12" i="2" a="1"/>
  <c r="AM9" i="2" a="1"/>
  <c r="AB22" i="2" a="1"/>
  <c r="AA16" i="2" a="1"/>
  <c r="AC10" i="2" a="1"/>
  <c r="AJ8" i="2" a="1"/>
  <c r="W26" i="2" a="1"/>
  <c r="AC22" i="2" a="1"/>
  <c r="AB9" i="2" a="1"/>
  <c r="Y20" i="2" a="1"/>
  <c r="AB12" i="2" a="1"/>
  <c r="AK24" i="2" a="1"/>
  <c r="AL11" i="2" a="1"/>
  <c r="AM22" i="2" a="1"/>
  <c r="X19" i="2" a="1"/>
  <c r="AB26" i="2" a="1"/>
  <c r="AB24" i="2" a="1"/>
  <c r="X8" i="2" a="1"/>
  <c r="AG17" i="2" a="1"/>
  <c r="AE21" i="2" a="1"/>
  <c r="AJ12" i="2" a="1"/>
  <c r="V20" i="2" a="1"/>
  <c r="Y19" i="2" a="1"/>
  <c r="AM15" i="2" a="1"/>
  <c r="Z26" i="2" a="1"/>
  <c r="AI23" i="2" a="1"/>
  <c r="AE14" i="2" a="1"/>
  <c r="AD14" i="2" a="1"/>
  <c r="AL13" i="2" a="1"/>
  <c r="AE20" i="2" a="1"/>
  <c r="AE19" i="2" a="1"/>
  <c r="AH6" i="2" a="1"/>
  <c r="AA13" i="2" a="1"/>
  <c r="Z18" i="2" a="1"/>
  <c r="X22" i="2" a="1"/>
  <c r="AK6" i="2" a="1"/>
  <c r="Y13" i="2" a="1"/>
  <c r="AC21" i="2" a="1"/>
  <c r="AA12" i="2" a="1"/>
  <c r="W8" i="2" a="1"/>
  <c r="AB8" i="2" a="1"/>
  <c r="AB13" i="2" a="1"/>
  <c r="AD16" i="2" a="1"/>
  <c r="AI8" i="2" a="1"/>
  <c r="AM23" i="2" a="1"/>
  <c r="AD10" i="2" a="1"/>
  <c r="V8" i="2" a="1"/>
  <c r="AL22" i="2" a="1"/>
  <c r="AD17" i="2" a="1"/>
  <c r="Y21" i="2" a="1"/>
  <c r="V17" i="2" a="1"/>
  <c r="AM25" i="2" a="1"/>
  <c r="AJ23" i="2" a="1"/>
  <c r="AK12" i="2" a="1"/>
  <c r="AA17" i="2" a="1"/>
  <c r="Z20" i="2" a="1"/>
  <c r="AC9" i="2" a="1"/>
  <c r="AG24" i="2" a="1"/>
  <c r="AG20" i="2" a="1"/>
  <c r="AG10" i="2" a="1"/>
  <c r="W10" i="2" a="1"/>
  <c r="AK25" i="2" a="1"/>
  <c r="X14" i="2" a="1"/>
  <c r="AG14" i="2" a="1"/>
  <c r="AD22" i="2" a="1"/>
  <c r="W11" i="2" a="1"/>
  <c r="AC14" i="2" a="1"/>
  <c r="AC17" i="2" a="1"/>
  <c r="V25" i="2" a="1"/>
  <c r="AC19" i="2" a="1"/>
  <c r="V15" i="2" a="1"/>
  <c r="AJ14" i="2" a="1"/>
  <c r="AE18" i="2" a="1"/>
  <c r="AM14" i="2" a="1"/>
  <c r="X7" i="2" a="1"/>
  <c r="AL17" i="2" a="1"/>
  <c r="AM7" i="2" a="1"/>
  <c r="AM19" i="2" a="1"/>
  <c r="AG6" i="2" a="1"/>
  <c r="AF8" i="2" a="1"/>
  <c r="AM8" i="2" a="1"/>
  <c r="AB15" i="2" a="1"/>
  <c r="AK13" i="2" a="1"/>
  <c r="X26" i="2" a="1"/>
  <c r="X23" i="2" a="1"/>
  <c r="AI22" i="2" a="1"/>
  <c r="Y23" i="2" a="1"/>
  <c r="AB21" i="2" a="1"/>
  <c r="AH16" i="2" a="1"/>
  <c r="AJ20" i="2" a="1"/>
  <c r="W7" i="2" a="1"/>
  <c r="X6" i="2" a="1"/>
  <c r="W9" i="2" a="1"/>
  <c r="AA22" i="2" a="1"/>
  <c r="AI12" i="2" a="1"/>
  <c r="AI9" i="2" a="1"/>
  <c r="AL8" i="2" a="1"/>
  <c r="Z15" i="2" a="1"/>
  <c r="AD11" i="2" a="1"/>
  <c r="AL15" i="2" a="1"/>
  <c r="Z21" i="2" a="1"/>
  <c r="AF9" i="2" a="1"/>
  <c r="AH14" i="2" a="1"/>
  <c r="AC25" i="2" a="1"/>
  <c r="V19" i="2" a="1"/>
  <c r="AM18" i="2" a="1"/>
  <c r="X11" i="2" a="1"/>
  <c r="AM10" i="2" a="1"/>
  <c r="AC26" i="2" a="1"/>
  <c r="AD7" i="2" a="1"/>
  <c r="W20" i="2" a="1"/>
  <c r="AE9" i="2" a="1"/>
  <c r="AH17" i="2" a="1"/>
  <c r="AF10" i="2" a="1"/>
  <c r="AF7" i="2" a="1"/>
  <c r="Z8" i="2" a="1"/>
  <c r="AC11" i="2" a="1"/>
  <c r="AM16" i="2" a="1"/>
  <c r="AC15" i="2" a="1"/>
  <c r="AH21" i="2" a="1"/>
  <c r="AH10" i="2" a="1"/>
  <c r="AK26" i="2" a="1"/>
  <c r="AJ24" i="2" a="1"/>
  <c r="AH12" i="2" a="1"/>
  <c r="AL26" i="2" a="1"/>
  <c r="AD13" i="2" a="1"/>
  <c r="AL14" i="2" a="1"/>
  <c r="X21" i="2" a="1"/>
  <c r="AI17" i="2" a="1"/>
  <c r="Y14" i="2" a="1"/>
  <c r="AK18" i="2" a="1"/>
  <c r="AD20" i="2" a="1"/>
  <c r="AI26" i="2" a="1"/>
  <c r="AH23" i="2" a="1"/>
  <c r="AE13" i="2" a="1"/>
  <c r="AM20" i="2" a="1"/>
  <c r="AL20" i="2" a="1"/>
  <c r="AJ26" i="2" a="1"/>
  <c r="Y26" i="2" a="1"/>
  <c r="AK11" i="2" a="1"/>
  <c r="AH19" i="2" a="1"/>
  <c r="AE15" i="2" a="1"/>
  <c r="AG22" i="2" a="1"/>
  <c r="Y18" i="2" a="1"/>
  <c r="W25" i="2" a="1"/>
  <c r="Z12" i="2" a="1"/>
  <c r="AE8" i="2" a="1"/>
  <c r="AJ22" i="2" a="1"/>
  <c r="AH20" i="2" a="1"/>
  <c r="AB14" i="2" a="1"/>
  <c r="AK16" i="2" a="1"/>
  <c r="AC7" i="2" a="1"/>
  <c r="Z25" i="2" a="1"/>
  <c r="AC12" i="2" a="1"/>
  <c r="AA21" i="2" a="1"/>
  <c r="Z7" i="2" a="1"/>
  <c r="AD19" i="2" a="1"/>
  <c r="AD9" i="2" a="1"/>
  <c r="AM13" i="2" a="1"/>
  <c r="AL12" i="2" a="1"/>
  <c r="AH9" i="2" a="1"/>
  <c r="AD6" i="2" a="1"/>
  <c r="AG13" i="2" a="1"/>
  <c r="AH26" i="2" a="1"/>
  <c r="AG19" i="2" a="1"/>
  <c r="AJ7" i="2" a="1"/>
  <c r="AA6" i="2" a="1"/>
  <c r="AD15" i="2" a="1"/>
  <c r="V9" i="2" a="1"/>
  <c r="W23" i="2" a="1"/>
  <c r="AB23" i="2" a="1"/>
  <c r="AG16" i="2" a="1"/>
  <c r="AF12" i="2" a="1"/>
  <c r="AF25" i="2" a="1"/>
  <c r="AE26" i="2" a="1"/>
  <c r="AF15" i="2" a="1"/>
  <c r="AL10" i="2" a="1"/>
  <c r="AJ13" i="2" a="1"/>
  <c r="AM26" i="2" a="1"/>
  <c r="V26" i="2" a="1"/>
  <c r="Y8" i="2" a="1"/>
  <c r="AG11" i="2" a="1"/>
  <c r="X18" i="2" a="1"/>
  <c r="AB25" i="2" a="1"/>
  <c r="Y24" i="2" a="1"/>
  <c r="AK7" i="2" a="1"/>
  <c r="AI19" i="2" a="1"/>
  <c r="Z17" i="2" a="1"/>
  <c r="AB18" i="2" a="1"/>
  <c r="AL24" i="2" a="1"/>
  <c r="W22" i="2" a="1"/>
  <c r="Z11" i="2" a="1"/>
  <c r="AE12" i="2" a="1"/>
  <c r="V21" i="2" a="1"/>
  <c r="AK15" i="2" a="1"/>
  <c r="W18" i="2" a="1"/>
  <c r="Z9" i="2" a="1"/>
  <c r="Y9" i="2" a="1"/>
  <c r="AH24" i="2" a="1"/>
  <c r="AB10" i="2" a="1"/>
  <c r="AJ16" i="2" a="1"/>
  <c r="X17" i="2" a="1"/>
  <c r="AJ21" i="2" a="1"/>
  <c r="W16" i="2" a="1"/>
  <c r="AM24" i="2" a="1"/>
  <c r="AI11" i="2" a="1"/>
  <c r="AD26" i="2" a="1"/>
  <c r="AE24" i="2" a="1"/>
  <c r="AM11" i="2" a="1"/>
  <c r="AH8" i="2" a="1"/>
  <c r="Z19" i="2" a="1"/>
  <c r="AI25" i="2" a="1"/>
  <c r="W15" i="2" a="1"/>
  <c r="AM6" i="2" a="1"/>
  <c r="X9" i="2" a="1"/>
  <c r="AC23" i="2" a="1"/>
  <c r="AG18" i="2" a="1"/>
  <c r="AK23" i="2" a="1"/>
  <c r="AG26" i="2" a="1"/>
  <c r="AI24" i="2" a="1"/>
  <c r="AB19" i="2" a="1"/>
  <c r="Y11" i="2" a="1"/>
  <c r="Z23" i="2" a="1"/>
  <c r="AA18" i="2" a="1"/>
  <c r="AL18" i="2" a="1"/>
  <c r="AG12" i="2" a="1"/>
  <c r="AF13" i="2" a="1"/>
  <c r="AD24" i="2" a="1"/>
  <c r="Z10" i="2" a="1"/>
  <c r="AF19" i="2" a="1"/>
  <c r="AF17" i="2" a="1"/>
  <c r="W19" i="2" a="1"/>
  <c r="AD25" i="2" a="1"/>
  <c r="AI16" i="2" a="1"/>
  <c r="AJ19" i="2" a="1"/>
  <c r="AM21" i="2" a="1"/>
  <c r="AH7" i="2" a="1"/>
  <c r="AA8" i="2" a="1"/>
  <c r="Z24" i="2" a="1"/>
  <c r="AJ6" i="2" a="1"/>
  <c r="AJ18" i="2" a="1"/>
  <c r="AI18" i="2" a="1"/>
  <c r="AI21" i="2" a="1"/>
  <c r="AD12" i="2" a="1"/>
  <c r="AL16" i="2" a="1"/>
  <c r="AK22" i="2" a="1"/>
  <c r="AK10" i="2" a="1"/>
  <c r="AC20" i="2" a="1"/>
  <c r="AF21" i="2" a="1"/>
  <c r="V12" i="2" a="1"/>
  <c r="X15" i="2" a="1"/>
  <c r="AD21" i="2" a="1"/>
  <c r="AL9" i="2" a="1"/>
  <c r="AG8" i="2" a="1"/>
  <c r="AA10" i="2" a="1"/>
  <c r="AI6" i="2" l="1"/>
  <c r="AE18" i="2"/>
  <c r="X6" i="2"/>
  <c r="Z10" i="2"/>
  <c r="Y16" i="2"/>
  <c r="AL19" i="2"/>
  <c r="AC9" i="2"/>
  <c r="Y20" i="2"/>
  <c r="AL25" i="2"/>
  <c r="AM6" i="2"/>
  <c r="AD7" i="2"/>
  <c r="AG9" i="2"/>
  <c r="AF10" i="2"/>
  <c r="AI11" i="2"/>
  <c r="AL12" i="2"/>
  <c r="X14" i="2"/>
  <c r="AA15" i="2"/>
  <c r="AD16" i="2"/>
  <c r="AH17" i="2"/>
  <c r="AK18" i="2"/>
  <c r="AH21" i="2"/>
  <c r="W23" i="2"/>
  <c r="AD24" i="2"/>
  <c r="AC11" i="2"/>
  <c r="AJ19" i="2"/>
  <c r="AC7" i="2"/>
  <c r="AD11" i="2"/>
  <c r="AB17" i="2"/>
  <c r="W8" i="2"/>
  <c r="AG17" i="2"/>
  <c r="AK8" i="2"/>
  <c r="Y13" i="2"/>
  <c r="AI16" i="2"/>
  <c r="AF20" i="2"/>
  <c r="AM21" i="2"/>
  <c r="AB23" i="2"/>
  <c r="AF8" i="2"/>
  <c r="AM14" i="2"/>
  <c r="AL7" i="2"/>
  <c r="AG12" i="2"/>
  <c r="AF18" i="2"/>
  <c r="AA6" i="2"/>
  <c r="W14" i="2"/>
  <c r="AG7" i="2"/>
  <c r="AE6" i="2"/>
  <c r="V7" i="2"/>
  <c r="AK10" i="2"/>
  <c r="V12" i="2"/>
  <c r="Z13" i="2"/>
  <c r="AC14" i="2"/>
  <c r="AF15" i="2"/>
  <c r="AJ16" i="2"/>
  <c r="AM17" i="2"/>
  <c r="X19" i="2"/>
  <c r="AD23" i="2"/>
  <c r="AK24" i="2"/>
  <c r="Z26" i="2"/>
  <c r="Z7" i="2"/>
  <c r="AE25" i="2"/>
  <c r="AB9" i="2"/>
  <c r="V15" i="2"/>
  <c r="AH22" i="2"/>
  <c r="AJ6" i="2"/>
  <c r="AE10" i="2"/>
  <c r="AB6" i="2"/>
  <c r="X8" i="2"/>
  <c r="AH7" i="2"/>
  <c r="AB8" i="2"/>
  <c r="W9" i="2"/>
  <c r="AA12" i="2"/>
  <c r="AK15" i="2"/>
  <c r="AB22" i="2"/>
  <c r="AI23" i="2"/>
  <c r="X25" i="2"/>
  <c r="X24" i="2"/>
  <c r="AJ13" i="2"/>
  <c r="AA21" i="2"/>
  <c r="AG8" i="2"/>
  <c r="AF21" i="2"/>
  <c r="AH9" i="2"/>
  <c r="Y7" i="2"/>
  <c r="W6" i="2"/>
  <c r="AF6" i="2"/>
  <c r="AK7" i="2"/>
  <c r="AM9" i="2"/>
  <c r="X11" i="2"/>
  <c r="AB12" i="2"/>
  <c r="AE13" i="2"/>
  <c r="AH14" i="2"/>
  <c r="AL15" i="2"/>
  <c r="W17" i="2"/>
  <c r="Z18" i="2"/>
  <c r="AE19" i="2"/>
  <c r="AL20" i="2"/>
  <c r="Z25" i="2"/>
  <c r="AG26" i="2"/>
  <c r="X9" i="2"/>
  <c r="AI14" i="2"/>
  <c r="V21" i="2"/>
  <c r="V22" i="2"/>
  <c r="AC22" i="2"/>
  <c r="AJ22" i="2"/>
  <c r="AJ23" i="2"/>
  <c r="Y24" i="2"/>
  <c r="AF24" i="2"/>
  <c r="AF25" i="2"/>
  <c r="AM25" i="2"/>
  <c r="AB26" i="2"/>
  <c r="AC8" i="2"/>
  <c r="AL8" i="2"/>
  <c r="Y9" i="2"/>
  <c r="AD9" i="2"/>
  <c r="AI9" i="2"/>
  <c r="V10" i="2"/>
  <c r="AB10" i="2"/>
  <c r="AG10" i="2"/>
  <c r="AL10" i="2"/>
  <c r="Z11" i="2"/>
  <c r="AE11" i="2"/>
  <c r="AJ11" i="2"/>
  <c r="X12" i="2"/>
  <c r="AC12" i="2"/>
  <c r="AH12" i="2"/>
  <c r="V13" i="2"/>
  <c r="AA13" i="2"/>
  <c r="AF13" i="2"/>
  <c r="AL13" i="2"/>
  <c r="Y14" i="2"/>
  <c r="AD14" i="2"/>
  <c r="AJ14" i="2"/>
  <c r="W15" i="2"/>
  <c r="AB15" i="2"/>
  <c r="AH15" i="2"/>
  <c r="AM15" i="2"/>
  <c r="Z16" i="2"/>
  <c r="AF16" i="2"/>
  <c r="AK16" i="2"/>
  <c r="X17" i="2"/>
  <c r="AD17" i="2"/>
  <c r="AI17" i="2"/>
  <c r="V18" i="2"/>
  <c r="AB18" i="2"/>
  <c r="AG18" i="2"/>
  <c r="AL18" i="2"/>
  <c r="AF19" i="2"/>
  <c r="AM19" i="2"/>
  <c r="AB20" i="2"/>
  <c r="AB21" i="2"/>
  <c r="AI21" i="2"/>
  <c r="X22" i="2"/>
  <c r="X23" i="2"/>
  <c r="AE23" i="2"/>
  <c r="AL23" i="2"/>
  <c r="AL24" i="2"/>
  <c r="AA25" i="2"/>
  <c r="AH25" i="2"/>
  <c r="AH26" i="2"/>
  <c r="W12" i="2"/>
  <c r="AG15" i="2"/>
  <c r="AK6" i="2"/>
  <c r="AI7" i="2"/>
  <c r="Y17" i="2"/>
  <c r="AA19" i="2"/>
  <c r="W21" i="2"/>
  <c r="AD22" i="2"/>
  <c r="Z23" i="2"/>
  <c r="Z24" i="2"/>
  <c r="AG24" i="2"/>
  <c r="V25" i="2"/>
  <c r="V26" i="2"/>
  <c r="AC26" i="2"/>
  <c r="AJ26" i="2"/>
  <c r="Y11" i="2"/>
  <c r="AK13" i="2"/>
  <c r="AC17" i="2"/>
  <c r="Z19" i="2"/>
  <c r="AG20" i="2"/>
  <c r="AG6" i="2"/>
  <c r="AE7" i="2"/>
  <c r="AM8" i="2"/>
  <c r="AK11" i="2"/>
  <c r="AK22" i="2"/>
  <c r="AD8" i="2"/>
  <c r="AI8" i="2"/>
  <c r="Z9" i="2"/>
  <c r="AE9" i="2"/>
  <c r="AJ9" i="2"/>
  <c r="X10" i="2"/>
  <c r="AC10" i="2"/>
  <c r="AH10" i="2"/>
  <c r="V11" i="2"/>
  <c r="AA11" i="2"/>
  <c r="AF11" i="2"/>
  <c r="AL11" i="2"/>
  <c r="Y12" i="2"/>
  <c r="AD12" i="2"/>
  <c r="AJ12" i="2"/>
  <c r="W13" i="2"/>
  <c r="AB13" i="2"/>
  <c r="AH13" i="2"/>
  <c r="AM13" i="2"/>
  <c r="Z14" i="2"/>
  <c r="AF14" i="2"/>
  <c r="AK14" i="2"/>
  <c r="X15" i="2"/>
  <c r="AD15" i="2"/>
  <c r="AI15" i="2"/>
  <c r="V16" i="2"/>
  <c r="AB16" i="2"/>
  <c r="AG16" i="2"/>
  <c r="AL16" i="2"/>
  <c r="Z17" i="2"/>
  <c r="AE17" i="2"/>
  <c r="AJ17" i="2"/>
  <c r="X18" i="2"/>
  <c r="AC18" i="2"/>
  <c r="AH18" i="2"/>
  <c r="V19" i="2"/>
  <c r="V20" i="2"/>
  <c r="AC20" i="2"/>
  <c r="AJ20" i="2"/>
  <c r="AJ21" i="2"/>
  <c r="Y22" i="2"/>
  <c r="AF22" i="2"/>
  <c r="AF23" i="2"/>
  <c r="AM23" i="2"/>
  <c r="AB24" i="2"/>
  <c r="AB25" i="2"/>
  <c r="AI25" i="2"/>
  <c r="X26" i="2"/>
  <c r="AM12" i="2"/>
  <c r="AA18" i="2"/>
  <c r="Z20" i="2"/>
  <c r="AC6" i="2"/>
  <c r="AA7" i="2"/>
  <c r="Y8" i="2"/>
  <c r="W10" i="2"/>
  <c r="AI12" i="2"/>
  <c r="AE14" i="2"/>
  <c r="AC15" i="2"/>
  <c r="AA16" i="2"/>
  <c r="W18" i="2"/>
  <c r="AM18" i="2"/>
  <c r="AH19" i="2"/>
  <c r="AH20" i="2"/>
  <c r="AD21" i="2"/>
  <c r="Z6" i="2"/>
  <c r="AD6" i="2"/>
  <c r="AH6" i="2"/>
  <c r="AL6" i="2"/>
  <c r="X7" i="2"/>
  <c r="AB7" i="2"/>
  <c r="AF7" i="2"/>
  <c r="AJ7" i="2"/>
  <c r="V8" i="2"/>
  <c r="Z8" i="2"/>
  <c r="AE8" i="2"/>
  <c r="V9" i="2"/>
  <c r="AK9" i="2"/>
  <c r="AI10" i="2"/>
  <c r="AG11" i="2"/>
  <c r="AE12" i="2"/>
  <c r="AC13" i="2"/>
  <c r="AA14" i="2"/>
  <c r="Y15" i="2"/>
  <c r="W16" i="2"/>
  <c r="AM16" i="2"/>
  <c r="AK17" i="2"/>
  <c r="AI18" i="2"/>
  <c r="AB19" i="2"/>
  <c r="AI19" i="2"/>
  <c r="X20" i="2"/>
  <c r="X21" i="2"/>
  <c r="AE21" i="2"/>
  <c r="AL21" i="2"/>
  <c r="AL22" i="2"/>
  <c r="AA23" i="2"/>
  <c r="AH23" i="2"/>
  <c r="AH24" i="2"/>
  <c r="W25" i="2"/>
  <c r="AD25" i="2"/>
  <c r="AD26" i="2"/>
  <c r="AK26" i="2"/>
  <c r="AA10" i="2"/>
  <c r="AE16" i="2"/>
  <c r="Y6" i="2"/>
  <c r="W7" i="2"/>
  <c r="AM7" i="2"/>
  <c r="AH8" i="2"/>
  <c r="AM10" i="2"/>
  <c r="AG13" i="2"/>
  <c r="AA8" i="2"/>
  <c r="AJ8" i="2"/>
  <c r="AA9" i="2"/>
  <c r="AF9" i="2"/>
  <c r="AL9" i="2"/>
  <c r="Y10" i="2"/>
  <c r="AD10" i="2"/>
  <c r="AJ10" i="2"/>
  <c r="W11" i="2"/>
  <c r="AB11" i="2"/>
  <c r="AH11" i="2"/>
  <c r="AM11" i="2"/>
  <c r="Z12" i="2"/>
  <c r="AF12" i="2"/>
  <c r="AK12" i="2"/>
  <c r="X13" i="2"/>
  <c r="AD13" i="2"/>
  <c r="AI13" i="2"/>
  <c r="V14" i="2"/>
  <c r="AB14" i="2"/>
  <c r="AG14" i="2"/>
  <c r="AL14" i="2"/>
  <c r="Z15" i="2"/>
  <c r="AE15" i="2"/>
  <c r="AJ15" i="2"/>
  <c r="X16" i="2"/>
  <c r="AC16" i="2"/>
  <c r="AH16" i="2"/>
  <c r="V17" i="2"/>
  <c r="AA17" i="2"/>
  <c r="AF17" i="2"/>
  <c r="AL17" i="2"/>
  <c r="Y18" i="2"/>
  <c r="AD18" i="2"/>
  <c r="AJ18" i="2"/>
  <c r="W19" i="2"/>
  <c r="AD19" i="2"/>
  <c r="AD20" i="2"/>
  <c r="AK20" i="2"/>
  <c r="Z21" i="2"/>
  <c r="Z22" i="2"/>
  <c r="AG22" i="2"/>
  <c r="V23" i="2"/>
  <c r="V24" i="2"/>
  <c r="AC24" i="2"/>
  <c r="AJ24" i="2"/>
  <c r="AJ25" i="2"/>
  <c r="Y26" i="2"/>
  <c r="AF26" i="2"/>
  <c r="AL26" i="2"/>
  <c r="Y19" i="2"/>
  <c r="AC19" i="2"/>
  <c r="AG19" i="2"/>
  <c r="AK19" i="2"/>
  <c r="W20" i="2"/>
  <c r="AA20" i="2"/>
  <c r="AE20" i="2"/>
  <c r="AI20" i="2"/>
  <c r="AM20" i="2"/>
  <c r="Y21" i="2"/>
  <c r="AC21" i="2"/>
  <c r="AG21" i="2"/>
  <c r="AK21" i="2"/>
  <c r="W22" i="2"/>
  <c r="AA22" i="2"/>
  <c r="AE22" i="2"/>
  <c r="AI22" i="2"/>
  <c r="AM22" i="2"/>
  <c r="Y23" i="2"/>
  <c r="AC23" i="2"/>
  <c r="AG23" i="2"/>
  <c r="AK23" i="2"/>
  <c r="W24" i="2"/>
  <c r="AA24" i="2"/>
  <c r="AE24" i="2"/>
  <c r="AI24" i="2"/>
  <c r="AM24" i="2"/>
  <c r="Y25" i="2"/>
  <c r="AC25" i="2"/>
  <c r="AG25" i="2"/>
  <c r="AK25" i="2"/>
  <c r="W26" i="2"/>
  <c r="AA26" i="2"/>
  <c r="AE26" i="2"/>
  <c r="AI26" i="2"/>
  <c r="AM26" i="2"/>
  <c r="V6" i="2"/>
  <c r="C22" i="1"/>
  <c r="C23" i="1" s="1"/>
  <c r="C25" i="1" s="1"/>
  <c r="B28" i="1" s="1"/>
  <c r="A22" i="2" l="1"/>
  <c r="O22" i="2" l="1"/>
  <c r="P22" i="2" s="1"/>
  <c r="N22" i="2"/>
  <c r="A21" i="2"/>
  <c r="N21" i="2" l="1"/>
  <c r="O21" i="2"/>
  <c r="P21" i="2" s="1"/>
  <c r="A20" i="2"/>
  <c r="N20" i="2" l="1"/>
  <c r="O20" i="2"/>
  <c r="P20" i="2" s="1"/>
  <c r="A19" i="2"/>
  <c r="N19" i="2" l="1"/>
  <c r="O19" i="2"/>
  <c r="P19" i="2" s="1"/>
  <c r="A18" i="2"/>
  <c r="N18" i="2" l="1"/>
  <c r="O18" i="2"/>
  <c r="P18" i="2" s="1"/>
  <c r="A17" i="2"/>
  <c r="N17" i="2" l="1"/>
  <c r="O17" i="2"/>
  <c r="P17" i="2" s="1"/>
  <c r="A16" i="2"/>
  <c r="N16" i="2" l="1"/>
  <c r="O16" i="2"/>
  <c r="A15" i="2"/>
  <c r="N15" i="2" l="1"/>
  <c r="O15" i="2"/>
  <c r="P15" i="2" s="1"/>
  <c r="P16" i="2"/>
  <c r="A14" i="2"/>
  <c r="N14" i="2" l="1"/>
  <c r="O14" i="2"/>
  <c r="A13" i="2"/>
  <c r="O13" i="2" l="1"/>
  <c r="P13" i="2" s="1"/>
  <c r="N13" i="2"/>
  <c r="P14" i="2"/>
  <c r="A12" i="2"/>
  <c r="N12" i="2" l="1"/>
  <c r="O12" i="2"/>
  <c r="P12" i="2" s="1"/>
  <c r="A11" i="2"/>
  <c r="N11" i="2" l="1"/>
  <c r="O11" i="2"/>
  <c r="P11" i="2" s="1"/>
  <c r="A10" i="2"/>
  <c r="O10" i="2" l="1"/>
  <c r="P10" i="2" s="1"/>
  <c r="N10" i="2"/>
  <c r="A9" i="2"/>
  <c r="N9" i="2" l="1"/>
  <c r="O9" i="2"/>
  <c r="P9" i="2" s="1"/>
  <c r="A8" i="2"/>
  <c r="N8" i="2" l="1"/>
  <c r="O8" i="2"/>
  <c r="P8" i="2" s="1"/>
  <c r="A7" i="2"/>
  <c r="A6"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<sst xmlns="http://schemas.openxmlformats.org/spreadsheetml/2006/main" count="59" uniqueCount="52">
  <si>
    <t>Bottleneck Service Lanes:</t>
  </si>
  <si>
    <t>vph</t>
  </si>
  <si>
    <t>Bottleneck Capacity per Lane:</t>
  </si>
  <si>
    <t>System Capacity:</t>
  </si>
  <si>
    <t>Drive-Through Lane Queue Estimate Tool</t>
  </si>
  <si>
    <t>K</t>
  </si>
  <si>
    <t>Y</t>
  </si>
  <si>
    <t>90th %-ile Queue</t>
  </si>
  <si>
    <t>Capacity (vph)</t>
  </si>
  <si>
    <t>Equation is of form:  90th %-ile Queue = Y * Volume^K</t>
  </si>
  <si>
    <t>90th Percentile Queue (veh):</t>
  </si>
  <si>
    <t>One-lane Equations</t>
  </si>
  <si>
    <t>&lt;&lt;&lt;Total queue in all lanes.</t>
  </si>
  <si>
    <t>Alternate "Smoothed" Calculations</t>
  </si>
  <si>
    <t>Drive-Through Lane Arrival Rate:</t>
  </si>
  <si>
    <t>feet</t>
  </si>
  <si>
    <t>feet/vehicle</t>
  </si>
  <si>
    <t>Total Queue Length (ft):</t>
  </si>
  <si>
    <t>Measure the queue from the bottleneck point.  This could be from the order point, pay location, or pickup location.</t>
  </si>
  <si>
    <t>Analyst should identify the step in the process the bottleneck will occur, then enter the vehicle arrival rate, the service capacity per lane, and the number of lanes at that bottleneck point in the highlighted cells below.</t>
  </si>
  <si>
    <t>FDOT PM:</t>
  </si>
  <si>
    <t>Principal Investigator:</t>
  </si>
  <si>
    <t>Drew Roark, PE</t>
  </si>
  <si>
    <t>Bill Oliver, PE</t>
  </si>
  <si>
    <t>This tool is intended to be used to estimate the queues associated with drive-throughs at these land use types.</t>
  </si>
  <si>
    <t>This tool was developed from research done for Fast-Food Restaurants with drive-throughs and for Coffee/Donut Shops with drive-throughs.</t>
  </si>
  <si>
    <t>This research was completed for the Florida Department of Transportation (FDOT) Research Center.  Agreement #BEF47.</t>
  </si>
  <si>
    <t>Average vehicle length in queue:</t>
  </si>
  <si>
    <t>Project Information</t>
  </si>
  <si>
    <t>Provide general project information for reference purposes only.</t>
  </si>
  <si>
    <t>Project Name:</t>
  </si>
  <si>
    <t xml:space="preserve">Agency: </t>
  </si>
  <si>
    <t>City:</t>
  </si>
  <si>
    <t>State:</t>
  </si>
  <si>
    <t>Date:</t>
  </si>
  <si>
    <t>Analyst:</t>
  </si>
  <si>
    <t>Closest Intersection:</t>
  </si>
  <si>
    <t>Reference Number:</t>
  </si>
  <si>
    <t>Total Queue Storage Available (ft):</t>
  </si>
  <si>
    <t>Note the Bottleneck Capacity per Lane value is the service rate for the drive-through.  This value can vary by land use and brand.  The results will vary depending on the accuracy of this number.</t>
  </si>
  <si>
    <t>lane(s)</t>
  </si>
  <si>
    <t>Results</t>
  </si>
  <si>
    <t>The tool gives the option to change the average length of the vehicle.  Note this length includes the space between two vehicles in queue.  Standard length is 25 feet.</t>
  </si>
  <si>
    <t>Roark</t>
  </si>
  <si>
    <t>Starbucks</t>
  </si>
  <si>
    <t>US 41 @ Blackburn Point Rd</t>
  </si>
  <si>
    <t>FDOT</t>
  </si>
  <si>
    <t>Project # 12345</t>
  </si>
  <si>
    <t>Venice</t>
  </si>
  <si>
    <t>Florida</t>
  </si>
  <si>
    <t>Gina Bonyani, Systems Implementation Office</t>
  </si>
  <si>
    <t>Assistant Investigator: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</si>
</sst>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
    <numFmt numFmtId="165" formatCode="[$-F800]dddd\,\ mmmm\ dd\,\ yyyy"/>
    <numFmt numFmtId="166" formatCode="[$$-409]#,##0.00"/>
  </numFmts>
  <fonts count="14">
    <font>
      <sz val="11"/>
      <color theme="1"/>
      <name val="Aptos Narrow"/>
      <family val="2"/>
      <scheme val="minor"/>
    </font>
    <font>
      <b/>
      <sz val="11"/>
      <color theme="1"/>
      <name val="Aptos Narrow"/>
      <family val="2"/>
      <scheme val="minor"/>
    </font>
    <font>
      <sz val="11"/>
      <color theme="1"/>
      <name val="Aptos Narrow"/>
      <family val="2"/>
      <scheme val="minor"/>
    </font>
    <font>
      <sz val="8"/>
      <name val="Arial"/>
      <family val="2"/>
    </font>
    <font>
      <sz val="10"/>
      <name val="Arial"/>
      <family val="2"/>
    </font>
    <font>
      <u/>
      <sz val="8"/>
      <color indexed="12"/>
      <name val="Swis721 Ex BT"/>
      <family val="2"/>
    </font>
    <font>
      <sz val="11"/>
      <color theme="1"/>
      <name val="Alasassy Caps"/>
    </font>
    <font>
      <sz val="11"/>
      <color theme="1"/>
      <name val="Amasis MT Pro Black"/>
      <family val="1"/>
    </font>
    <font>
      <b/>
      <i/>
      <sz val="22"/>
      <color theme="1"/>
      <name val="Amasis MT Pro Black"/>
      <family val="1"/>
    </font>
    <font>
      <b/>
      <sz val="14"/>
      <color theme="1"/>
      <name val="Amasis MT Pro"/>
      <family val="1"/>
    </font>
    <font>
      <i/>
      <sz val="10"/>
      <color theme="1"/>
      <name val="Amasis MT Pro"/>
      <family val="1"/>
    </font>
    <font>
      <b/>
      <sz val="11"/>
      <color theme="1"/>
      <name val="Amasis MT Pro"/>
      <family val="1"/>
    </font>
    <font>
      <sz val="11"/>
      <color theme="1"/>
      <name val="Amasis MT Pro"/>
      <family val="1"/>
    </font>
    <font>
      <i/>
      <sz val="14"/>
      <color theme="1"/>
      <name val="Amasis MT Pro"/>
      <family val="1"/>
    </font>
  </fonts>
  <fills count="8">
    <fill>
      <patternFill patternType="none"/>
    </fill>
    <fill>
      <patternFill patternType="gray125"/>
    </fill>
    <fill>
      <patternFill patternType="solid">
        <fgColor theme="0" tint="-0.24994659260841701"/>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00B0F0"/>
        <bgColor indexed="64"/>
      </patternFill>
    </fill>
    <fill>
      <patternFill patternType="solid">
        <fgColor theme="4" tint="0.79998168889431442"/>
        <bgColor indexed="64"/>
      </patternFill>
    </fill>
    <fill>
      <patternFill patternType="solid">
        <fgColor rgb="FF00B050"/>
        <bgColor indexed="64"/>
      </patternFill>
    </fill>
  </fills>
  <borders count="21">
    <border>
      <left/>
      <right/>
      <top/>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7">
    <xf numFmtId="0" fontId="0" fillId="0" borderId="0"/>
    <xf numFmtId="165" fontId="2" fillId="0" borderId="0"/>
    <xf numFmtId="165" fontId="3" fillId="0" borderId="0"/>
    <xf numFmtId="165" fontId="4" fillId="0" borderId="0"/>
    <xf numFmtId="44" fontId="3" fillId="0" borderId="0" applyFont="0" applyFill="0" applyBorder="0" applyAlignment="0" applyProtection="0"/>
    <xf numFmtId="9" fontId="3" fillId="0" borderId="0" applyFont="0" applyFill="0" applyBorder="0" applyAlignment="0" applyProtection="0"/>
    <xf numFmtId="165" fontId="5" fillId="0" borderId="0" applyNumberFormat="0" applyFill="0" applyBorder="0" applyAlignment="0" applyProtection="0">
      <alignment vertical="top"/>
      <protection locked="0"/>
    </xf>
    <xf numFmtId="165" fontId="5" fillId="0" borderId="0" applyNumberFormat="0" applyFill="0" applyBorder="0" applyAlignment="0" applyProtection="0">
      <alignment vertical="top"/>
      <protection locked="0"/>
    </xf>
    <xf numFmtId="165" fontId="4" fillId="0" borderId="0"/>
    <xf numFmtId="165" fontId="2" fillId="0" borderId="0"/>
    <xf numFmtId="165" fontId="4" fillId="0" borderId="0"/>
    <xf numFmtId="165" fontId="4" fillId="0" borderId="0"/>
    <xf numFmtId="165" fontId="4" fillId="0" borderId="0"/>
    <xf numFmtId="165" fontId="4" fillId="0" borderId="0"/>
    <xf numFmtId="165" fontId="3" fillId="0" borderId="0"/>
    <xf numFmtId="165" fontId="2" fillId="0" borderId="0"/>
    <xf numFmtId="165" fontId="2" fillId="0" borderId="0"/>
    <xf numFmtId="165" fontId="2" fillId="0" borderId="0"/>
    <xf numFmtId="166" fontId="2" fillId="0" borderId="0"/>
    <xf numFmtId="166" fontId="3" fillId="0" borderId="0"/>
    <xf numFmtId="166" fontId="4" fillId="0" borderId="0"/>
    <xf numFmtId="166"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166" fontId="4" fillId="0" borderId="0"/>
    <xf numFmtId="166" fontId="2" fillId="0" borderId="0"/>
    <xf numFmtId="166" fontId="4" fillId="0" borderId="0"/>
    <xf numFmtId="166" fontId="4" fillId="0" borderId="0"/>
    <xf numFmtId="166" fontId="4" fillId="0" borderId="0"/>
    <xf numFmtId="166" fontId="4" fillId="0" borderId="0"/>
    <xf numFmtId="166" fontId="3" fillId="0" borderId="0"/>
    <xf numFmtId="166" fontId="2" fillId="0" borderId="0"/>
    <xf numFmtId="166" fontId="2" fillId="0" borderId="0"/>
    <xf numFmtId="166" fontId="2" fillId="0" borderId="0"/>
    <xf numFmtId="166" fontId="2" fillId="0" borderId="0"/>
    <xf numFmtId="0" fontId="2" fillId="0" borderId="0"/>
    <xf numFmtId="165" fontId="3" fillId="0" borderId="0"/>
    <xf numFmtId="165" fontId="4" fillId="0" borderId="0"/>
    <xf numFmtId="0" fontId="2" fillId="0" borderId="0"/>
    <xf numFmtId="165" fontId="5" fillId="0" borderId="0" applyNumberFormat="0" applyFill="0" applyBorder="0" applyAlignment="0" applyProtection="0">
      <alignment vertical="top"/>
      <protection locked="0"/>
    </xf>
    <xf numFmtId="165" fontId="5" fillId="0" borderId="0" applyNumberFormat="0" applyFill="0" applyBorder="0" applyAlignment="0" applyProtection="0">
      <alignment vertical="top"/>
      <protection locked="0"/>
    </xf>
    <xf numFmtId="165" fontId="4" fillId="0" borderId="0"/>
    <xf numFmtId="165" fontId="2" fillId="0" borderId="0"/>
    <xf numFmtId="165" fontId="4" fillId="0" borderId="0"/>
    <xf numFmtId="165" fontId="4" fillId="0" borderId="0"/>
    <xf numFmtId="165" fontId="4" fillId="0" borderId="0"/>
    <xf numFmtId="165" fontId="4" fillId="0" borderId="0"/>
    <xf numFmtId="165" fontId="3" fillId="0" borderId="0"/>
  </cellStyleXfs>
  <cellXfs count="49">
    <xf numFmtId="0" fontId="0" fillId="0" borderId="0" xfId="0"/>
    <xf numFmtId="0" fontId="0" fillId="0" borderId="0" xfId="0" applyAlignment="1">
      <alignment horizontal="center"/>
    </xf>
    <xf numFmtId="0" fontId="1" fillId="2" borderId="1" xfId="0" applyFont="1" applyFill="1" applyBorder="1" applyAlignment="1">
      <alignment horizontal="center" wrapText="1"/>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0" fillId="0" borderId="4"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164" fontId="0" fillId="0" borderId="9" xfId="0" applyNumberFormat="1" applyBorder="1" applyAlignment="1">
      <alignment horizontal="center"/>
    </xf>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2" fontId="0" fillId="0" borderId="0" xfId="0" applyNumberFormat="1" applyAlignment="1">
      <alignment horizontal="center"/>
    </xf>
    <xf numFmtId="164" fontId="0" fillId="0" borderId="6" xfId="0" quotePrefix="1" applyNumberFormat="1" applyBorder="1" applyAlignment="1">
      <alignment horizontal="center"/>
    </xf>
    <xf numFmtId="1" fontId="0" fillId="0" borderId="0" xfId="0" applyNumberFormat="1" applyAlignment="1">
      <alignment horizontal="center"/>
    </xf>
    <xf numFmtId="0" fontId="1" fillId="2" borderId="13" xfId="0" applyFont="1" applyFill="1" applyBorder="1" applyAlignment="1">
      <alignment horizontal="center" wrapText="1"/>
    </xf>
    <xf numFmtId="0" fontId="1" fillId="2" borderId="14" xfId="0" applyFont="1" applyFill="1" applyBorder="1" applyAlignment="1">
      <alignment horizontal="center" wrapText="1"/>
    </xf>
    <xf numFmtId="0" fontId="1" fillId="2" borderId="15" xfId="0" applyFont="1" applyFill="1" applyBorder="1" applyAlignment="1">
      <alignment horizontal="center" wrapText="1"/>
    </xf>
    <xf numFmtId="0" fontId="0" fillId="0" borderId="16" xfId="0" applyBorder="1" applyAlignment="1">
      <alignment horizontal="center"/>
    </xf>
    <xf numFmtId="164" fontId="0" fillId="0" borderId="18" xfId="0" quotePrefix="1" applyNumberFormat="1" applyBorder="1" applyAlignment="1">
      <alignment horizontal="center"/>
    </xf>
    <xf numFmtId="164" fontId="0" fillId="0" borderId="9" xfId="0" quotePrefix="1" applyNumberFormat="1" applyBorder="1" applyAlignment="1">
      <alignment horizontal="center"/>
    </xf>
    <xf numFmtId="0" fontId="0" fillId="0" borderId="17" xfId="0" applyBorder="1" applyAlignment="1">
      <alignment horizontal="center"/>
    </xf>
    <xf numFmtId="2" fontId="0" fillId="0" borderId="0" xfId="0" applyNumberFormat="1"/>
    <xf numFmtId="0" fontId="6" fillId="0" borderId="0" xfId="0" applyFont="1"/>
    <xf numFmtId="0" fontId="7" fillId="0" borderId="0" xfId="0" applyFont="1"/>
    <xf numFmtId="0" fontId="7" fillId="0" borderId="0" xfId="0" applyFont="1" applyAlignment="1">
      <alignment horizontal="right"/>
    </xf>
    <xf numFmtId="0" fontId="8" fillId="0" borderId="0" xfId="0" applyFont="1"/>
    <xf numFmtId="166" fontId="11" fillId="0" borderId="8" xfId="32" applyFont="1" applyBorder="1" applyAlignment="1">
      <alignment vertical="center" wrapText="1"/>
    </xf>
    <xf numFmtId="0" fontId="12" fillId="0" borderId="0" xfId="0" applyFont="1"/>
    <xf numFmtId="0" fontId="12" fillId="0" borderId="13" xfId="0" applyFont="1" applyBorder="1" applyAlignment="1">
      <alignment horizontal="right"/>
    </xf>
    <xf numFmtId="0" fontId="12" fillId="3" borderId="15" xfId="0" applyFont="1" applyFill="1" applyBorder="1" applyAlignment="1">
      <alignment horizontal="center"/>
    </xf>
    <xf numFmtId="0" fontId="12" fillId="0" borderId="7" xfId="0" applyFont="1" applyBorder="1" applyAlignment="1">
      <alignment horizontal="right"/>
    </xf>
    <xf numFmtId="0" fontId="12" fillId="3" borderId="9" xfId="0" applyFont="1" applyFill="1" applyBorder="1" applyAlignment="1">
      <alignment horizontal="center"/>
    </xf>
    <xf numFmtId="1" fontId="12" fillId="0" borderId="9" xfId="0" applyNumberFormat="1" applyFont="1" applyBorder="1" applyAlignment="1" applyProtection="1">
      <alignment horizontal="center"/>
      <protection hidden="1"/>
    </xf>
    <xf numFmtId="164" fontId="12" fillId="0" borderId="9" xfId="0" quotePrefix="1" applyNumberFormat="1" applyFont="1" applyBorder="1" applyAlignment="1" applyProtection="1">
      <alignment horizontal="center"/>
      <protection hidden="1"/>
    </xf>
    <xf numFmtId="0" fontId="12" fillId="0" borderId="10" xfId="0" applyFont="1" applyBorder="1" applyAlignment="1">
      <alignment horizontal="right"/>
    </xf>
    <xf numFmtId="0" fontId="12" fillId="0" borderId="12" xfId="0" applyFont="1" applyBorder="1" applyAlignment="1" applyProtection="1">
      <alignment horizontal="center"/>
      <protection hidden="1"/>
    </xf>
    <xf numFmtId="0" fontId="9" fillId="7" borderId="8" xfId="0" applyFont="1" applyFill="1" applyBorder="1" applyAlignment="1">
      <alignment horizontal="center"/>
    </xf>
    <xf numFmtId="0" fontId="13" fillId="4" borderId="8" xfId="0" applyFont="1" applyFill="1" applyBorder="1" applyAlignment="1" applyProtection="1">
      <alignment horizontal="center" wrapText="1"/>
      <protection hidden="1"/>
    </xf>
    <xf numFmtId="14" fontId="12" fillId="6" borderId="19" xfId="0" applyNumberFormat="1" applyFont="1" applyFill="1" applyBorder="1" applyAlignment="1" applyProtection="1">
      <alignment horizontal="center"/>
      <protection locked="0"/>
    </xf>
    <xf numFmtId="0" fontId="12" fillId="6" borderId="20" xfId="0" applyFont="1" applyFill="1" applyBorder="1" applyAlignment="1" applyProtection="1">
      <alignment horizontal="center"/>
      <protection locked="0"/>
    </xf>
    <xf numFmtId="0" fontId="12" fillId="6" borderId="19" xfId="0" applyFont="1" applyFill="1" applyBorder="1" applyAlignment="1" applyProtection="1">
      <alignment horizontal="center"/>
      <protection locked="0"/>
    </xf>
    <xf numFmtId="0" fontId="7" fillId="0" borderId="0" xfId="0" applyFont="1" applyAlignment="1">
      <alignment wrapText="1"/>
    </xf>
    <xf numFmtId="0" fontId="9" fillId="5" borderId="8" xfId="0" applyFont="1" applyFill="1" applyBorder="1" applyAlignment="1">
      <alignment horizontal="center"/>
    </xf>
    <xf numFmtId="0" fontId="10" fillId="4" borderId="8" xfId="0" applyFont="1" applyFill="1" applyBorder="1" applyAlignment="1">
      <alignment horizontal="left" wrapText="1"/>
    </xf>
  </cellXfs>
  <cellStyles count="47">
    <cellStyle name="Currency 2" xfId="4" xr:uid="{623508FE-071E-46E5-88F8-500BCCF73CDF}"/>
    <cellStyle name="Hyperlink 2" xfId="6" xr:uid="{B7574DBA-0AAB-4755-B78F-51ED6B9551BB}"/>
    <cellStyle name="Hyperlink 2 2" xfId="21" xr:uid="{549686A8-55C5-47CB-B662-5E057839D25F}"/>
    <cellStyle name="Hyperlink 2 3" xfId="38" xr:uid="{4C1A5DB4-63AF-40D1-91E2-1ECE7C8E7621}"/>
    <cellStyle name="Hyperlink 3" xfId="7" xr:uid="{A2D6B5AC-16C5-4171-ABDD-21DC2BAB488A}"/>
    <cellStyle name="Hyperlink 3 2" xfId="22" xr:uid="{A116D51F-28AC-40DB-BDDF-D392413B725A}"/>
    <cellStyle name="Hyperlink 3 3" xfId="39" xr:uid="{848F422C-1416-4DC4-82D4-3DEE6D975378}"/>
    <cellStyle name="Normal" xfId="0" builtinId="0"/>
    <cellStyle name="Normal 10" xfId="16" xr:uid="{68BA9556-A8B2-4E24-9B04-93E1F6D512D1}"/>
    <cellStyle name="Normal 11" xfId="17" xr:uid="{0A6C8FA9-6FAF-4ACD-97AA-B1AD5E82D3CB}"/>
    <cellStyle name="Normal 12" xfId="18" xr:uid="{E95E4CBD-4E75-490A-9D1D-0708CE8AC822}"/>
    <cellStyle name="Normal 13" xfId="30" xr:uid="{F7CCA1C7-691B-40A3-B28F-C811D0B27C42}"/>
    <cellStyle name="Normal 14" xfId="32" xr:uid="{BFE7BEF1-AC77-4A9A-9ABF-E0AF65A1F740}"/>
    <cellStyle name="Normal 15" xfId="31" xr:uid="{A0B1EF6E-E157-4CD4-BCF2-8E22BE7C9BF0}"/>
    <cellStyle name="Normal 16" xfId="34" xr:uid="{43E6735A-C337-45B9-8B58-DADAC6FE0F78}"/>
    <cellStyle name="Normal 17" xfId="37" xr:uid="{A0D5CF00-177E-494B-AC1D-CB72B5E418DA}"/>
    <cellStyle name="Normal 18" xfId="33" xr:uid="{06911BE4-AB5F-4537-B6D1-BEFAD6355D1E}"/>
    <cellStyle name="Normal 2" xfId="2" xr:uid="{ADAF088A-B54C-4936-866D-2EC62ADC9A98}"/>
    <cellStyle name="Normal 2 2" xfId="3" xr:uid="{DEE1D504-19B1-46BB-9D05-34EE3417E2DE}"/>
    <cellStyle name="Normal 2 2 2" xfId="20" xr:uid="{B2CFB3F0-B6D3-4EC7-BEEA-5730B4E3B095}"/>
    <cellStyle name="Normal 2 2 3" xfId="36" xr:uid="{49CAEB20-74B3-4F06-B057-228413D38EC4}"/>
    <cellStyle name="Normal 2 3" xfId="19" xr:uid="{2E3CF6FD-B15D-4065-951C-F88136091028}"/>
    <cellStyle name="Normal 2 4" xfId="35" xr:uid="{6F679FDA-9935-4B31-AD5F-5F2D25617EB8}"/>
    <cellStyle name="Normal 3" xfId="8" xr:uid="{06DD1F3A-3A62-45B7-A298-065FC5B99D07}"/>
    <cellStyle name="Normal 3 2" xfId="23" xr:uid="{F4A27E09-97E4-4C1D-BC00-1955A6756C10}"/>
    <cellStyle name="Normal 3 3" xfId="40" xr:uid="{B6E0FFE2-2032-43B7-B69C-0EFE00E3B78A}"/>
    <cellStyle name="Normal 4" xfId="9" xr:uid="{F0D3F48E-3B97-4272-BFB1-C1EF4E7CAA3E}"/>
    <cellStyle name="Normal 4 2" xfId="24" xr:uid="{0DD38E64-ED50-4592-B5EB-62A27890FF87}"/>
    <cellStyle name="Normal 4 3" xfId="41" xr:uid="{A13A8D90-5775-4ED9-9E48-7301EA471B73}"/>
    <cellStyle name="Normal 5" xfId="10" xr:uid="{8F02040F-E856-4A90-B747-071C11112E02}"/>
    <cellStyle name="Normal 5 2" xfId="11" xr:uid="{61D3A3D3-0EB9-4DCF-9050-35A628363245}"/>
    <cellStyle name="Normal 5 2 2" xfId="26" xr:uid="{3E72C251-EB15-47D2-A71C-641AD1E84065}"/>
    <cellStyle name="Normal 5 2 3" xfId="43" xr:uid="{B6DA4951-FAA8-4E3A-B9E1-CF9D934E6FAC}"/>
    <cellStyle name="Normal 5 3" xfId="25" xr:uid="{1DC53837-BF14-4EE3-819E-B0A2E0F2EB43}"/>
    <cellStyle name="Normal 5 4" xfId="42" xr:uid="{8D111C76-0B8C-4674-B0C5-B5F3AE35ABA7}"/>
    <cellStyle name="Normal 6" xfId="12" xr:uid="{19BDC8D2-DFF1-4130-89D2-A05628894357}"/>
    <cellStyle name="Normal 6 2" xfId="13" xr:uid="{451EB4AD-0846-40EB-8525-23D0A86D47FC}"/>
    <cellStyle name="Normal 6 2 2" xfId="28" xr:uid="{8582241E-055E-4426-A9BF-8DC35FCE3C6F}"/>
    <cellStyle name="Normal 6 2 3" xfId="45" xr:uid="{43D4F123-3C9C-4953-BF31-3499092320FE}"/>
    <cellStyle name="Normal 6 3" xfId="27" xr:uid="{0A96E8CE-C9B9-41DD-A407-03A55E9BFBE5}"/>
    <cellStyle name="Normal 6 4" xfId="44" xr:uid="{9F6025F9-2FA5-4CBD-A6B6-63AC4BAEE704}"/>
    <cellStyle name="Normal 7" xfId="14" xr:uid="{B74BFB13-08A5-442B-B19C-9A182603EFE7}"/>
    <cellStyle name="Normal 7 2" xfId="29" xr:uid="{07801109-31C1-4220-B085-B07E16AB552B}"/>
    <cellStyle name="Normal 7 3" xfId="46" xr:uid="{560B9642-D8C7-4BBD-BAFE-14048E4D476F}"/>
    <cellStyle name="Normal 8" xfId="1" xr:uid="{40385FAB-5B1F-441A-B888-2C4E98D6D687}"/>
    <cellStyle name="Normal 9" xfId="15" xr:uid="{73A9B562-F3C9-42E7-A8BA-7FCA1242EA9C}"/>
    <cellStyle name="Percent 2" xfId="5" xr:uid="{AB96BD60-7B7F-4B12-8919-CB92CF2A8966}"/>
  </cellStyles>
  <dxfs count="1">
    <dxf>
      <font>
        <b/>
        <i val="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K as a function of Capacity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Equations!$B$5</c:f>
              <c:strCache>
                <c:ptCount val="1"/>
                <c:pt idx="0">
                  <c:v>K</c:v>
                </c:pt>
              </c:strCache>
            </c:strRef>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27311898512685912"/>
                  <c:y val="8.8425925925925929E-3"/>
                </c:manualLayout>
              </c:layout>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sz="1400" baseline="0"/>
                      <a:t>K = 0.0114x + 1.6865</a:t>
                    </a:r>
                    <a:br>
                      <a:rPr lang="en-US" sz="1400" baseline="0"/>
                    </a:br>
                    <a:r>
                      <a:rPr lang="en-US" sz="1400" baseline="0"/>
                      <a:t>R² = 0.9562</a:t>
                    </a:r>
                    <a:endParaRPr lang="en-US" sz="1400"/>
                  </a:p>
                </c:rich>
              </c:tx>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Equations!$A$6:$A$23</c:f>
              <c:numCache>
                <c:formatCode>General</c:formatCode>
                <c:ptCount val="18"/>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numCache>
            </c:numRef>
          </c:xVal>
          <c:yVal>
            <c:numRef>
              <c:f>Equations!$B$6:$B$23</c:f>
              <c:numCache>
                <c:formatCode>General</c:formatCode>
                <c:ptCount val="18"/>
                <c:pt idx="0">
                  <c:v>1.955432713712171</c:v>
                </c:pt>
                <c:pt idx="1">
                  <c:v>2.2673915122506472</c:v>
                </c:pt>
                <c:pt idx="2">
                  <c:v>2.186006999846525</c:v>
                </c:pt>
                <c:pt idx="3">
                  <c:v>2.3620823949191387</c:v>
                </c:pt>
                <c:pt idx="4">
                  <c:v>2.5562766517231945</c:v>
                </c:pt>
                <c:pt idx="5">
                  <c:v>2.6020284701239196</c:v>
                </c:pt>
                <c:pt idx="6">
                  <c:v>2.748489194754395</c:v>
                </c:pt>
                <c:pt idx="7">
                  <c:v>2.821977300927339</c:v>
                </c:pt>
                <c:pt idx="8">
                  <c:v>2.8607054718698772</c:v>
                </c:pt>
                <c:pt idx="9">
                  <c:v>3.1716517576835233</c:v>
                </c:pt>
                <c:pt idx="10">
                  <c:v>3.0933994656439951</c:v>
                </c:pt>
                <c:pt idx="11">
                  <c:v>3.2307629201861778</c:v>
                </c:pt>
                <c:pt idx="12">
                  <c:v>3.3151829869814184</c:v>
                </c:pt>
                <c:pt idx="13">
                  <c:v>3.3774224006246309</c:v>
                </c:pt>
                <c:pt idx="14">
                  <c:v>3.5578204368084734</c:v>
                </c:pt>
                <c:pt idx="15">
                  <c:v>3.9969850144338519</c:v>
                </c:pt>
                <c:pt idx="16">
                  <c:v>4.1202356811679248</c:v>
                </c:pt>
                <c:pt idx="17">
                  <c:v>3.7208016990358459</c:v>
                </c:pt>
              </c:numCache>
            </c:numRef>
          </c:yVal>
          <c:smooth val="0"/>
          <c:extLst>
            <c:ext xmlns:c16="http://schemas.microsoft.com/office/drawing/2014/chart" uri="{C3380CC4-5D6E-409C-BE32-E72D297353CC}">
              <c16:uniqueId val="{00000000-C13E-4207-8BA1-F7397EADB98D}"/>
            </c:ext>
          </c:extLst>
        </c:ser>
        <c:dLbls>
          <c:showLegendKey val="0"/>
          <c:showVal val="0"/>
          <c:showCatName val="0"/>
          <c:showSerName val="0"/>
          <c:showPercent val="0"/>
          <c:showBubbleSize val="0"/>
        </c:dLbls>
        <c:axId val="1390503967"/>
        <c:axId val="1390514527"/>
      </c:scatterChart>
      <c:valAx>
        <c:axId val="1390503967"/>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Capacity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0514527"/>
        <c:crosses val="autoZero"/>
        <c:crossBetween val="midCat"/>
      </c:valAx>
      <c:valAx>
        <c:axId val="1390514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Value of "K"</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0503967"/>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Y as a function of Capacity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Equations!$C$5</c:f>
              <c:strCache>
                <c:ptCount val="1"/>
                <c:pt idx="0">
                  <c:v>Y</c:v>
                </c:pt>
              </c:strCache>
            </c:strRef>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exp"/>
            <c:dispRSqr val="1"/>
            <c:dispEq val="1"/>
            <c:trendlineLbl>
              <c:layout>
                <c:manualLayout>
                  <c:x val="2.2494969378827646E-2"/>
                  <c:y val="-0.1735958005249344"/>
                </c:manualLayout>
              </c:layout>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sz="1400" baseline="0"/>
                      <a:t>Y = 0.0743e</a:t>
                    </a:r>
                    <a:r>
                      <a:rPr lang="en-US" sz="1400" baseline="30000"/>
                      <a:t>-0.074x</a:t>
                    </a:r>
                    <a:br>
                      <a:rPr lang="en-US" sz="1400" baseline="0"/>
                    </a:br>
                    <a:r>
                      <a:rPr lang="en-US" sz="1400" baseline="0"/>
                      <a:t>R² = 0.929</a:t>
                    </a:r>
                    <a:endParaRPr lang="en-US" sz="1400"/>
                  </a:p>
                </c:rich>
              </c:tx>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Equations!$A$6:$A$23</c:f>
              <c:numCache>
                <c:formatCode>General</c:formatCode>
                <c:ptCount val="18"/>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numCache>
            </c:numRef>
          </c:xVal>
          <c:yVal>
            <c:numRef>
              <c:f>Equations!$C$6:$C$23</c:f>
              <c:numCache>
                <c:formatCode>General</c:formatCode>
                <c:ptCount val="18"/>
                <c:pt idx="0">
                  <c:v>1.3313197568517943E-2</c:v>
                </c:pt>
                <c:pt idx="1">
                  <c:v>2.5181451561595031E-3</c:v>
                </c:pt>
                <c:pt idx="2">
                  <c:v>2.6431828048933499E-3</c:v>
                </c:pt>
                <c:pt idx="3">
                  <c:v>8.9291622162601973E-4</c:v>
                </c:pt>
                <c:pt idx="4">
                  <c:v>2.9834542988615618E-4</c:v>
                </c:pt>
                <c:pt idx="5">
                  <c:v>1.8932523844083596E-4</c:v>
                </c:pt>
                <c:pt idx="6">
                  <c:v>7.7622110995857765E-5</c:v>
                </c:pt>
                <c:pt idx="7">
                  <c:v>4.5170219494526554E-5</c:v>
                </c:pt>
                <c:pt idx="8">
                  <c:v>3.1001339161173772E-5</c:v>
                </c:pt>
                <c:pt idx="9">
                  <c:v>5.7863357581412956E-6</c:v>
                </c:pt>
                <c:pt idx="10">
                  <c:v>7.1688053060935771E-6</c:v>
                </c:pt>
                <c:pt idx="11">
                  <c:v>3.11102228153329E-6</c:v>
                </c:pt>
                <c:pt idx="12">
                  <c:v>1.820332158832775E-6</c:v>
                </c:pt>
                <c:pt idx="13">
                  <c:v>1.1526208682150414E-6</c:v>
                </c:pt>
                <c:pt idx="14">
                  <c:v>4.1932161674023841E-7</c:v>
                </c:pt>
                <c:pt idx="15">
                  <c:v>3.7313720025273983E-8</c:v>
                </c:pt>
                <c:pt idx="16">
                  <c:v>1.6751340780717379E-8</c:v>
                </c:pt>
                <c:pt idx="17">
                  <c:v>1.1544952510451388E-7</c:v>
                </c:pt>
              </c:numCache>
            </c:numRef>
          </c:yVal>
          <c:smooth val="0"/>
          <c:extLst>
            <c:ext xmlns:c16="http://schemas.microsoft.com/office/drawing/2014/chart" uri="{C3380CC4-5D6E-409C-BE32-E72D297353CC}">
              <c16:uniqueId val="{00000000-1F4E-4C6E-9B8F-0A21AD3BD6E4}"/>
            </c:ext>
          </c:extLst>
        </c:ser>
        <c:dLbls>
          <c:showLegendKey val="0"/>
          <c:showVal val="0"/>
          <c:showCatName val="0"/>
          <c:showSerName val="0"/>
          <c:showPercent val="0"/>
          <c:showBubbleSize val="0"/>
        </c:dLbls>
        <c:axId val="387494351"/>
        <c:axId val="387500111"/>
      </c:scatterChart>
      <c:valAx>
        <c:axId val="387494351"/>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Capacity (vph)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7500111"/>
        <c:crosses val="autoZero"/>
        <c:crossBetween val="midCat"/>
      </c:valAx>
      <c:valAx>
        <c:axId val="38750011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Value of "Y"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749435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90th Percentile Queue Estimate (vehicles)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8303149606299212E-2"/>
          <c:y val="0.12961570102244682"/>
          <c:w val="0.85214129483814527"/>
          <c:h val="0.72110826846988563"/>
        </c:manualLayout>
      </c:layout>
      <c:lineChart>
        <c:grouping val="standard"/>
        <c:varyColors val="0"/>
        <c:ser>
          <c:idx val="0"/>
          <c:order val="0"/>
          <c:tx>
            <c:strRef>
              <c:f>Equations!$V$5</c:f>
              <c:strCache>
                <c:ptCount val="1"/>
                <c:pt idx="0">
                  <c:v>30</c:v>
                </c:pt>
              </c:strCache>
            </c:strRef>
          </c:tx>
          <c:spPr>
            <a:ln w="19050" cap="rnd">
              <a:solidFill>
                <a:schemeClr val="accent1"/>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Equations!$V$6:$V$26</c:f>
              <c:numCache>
                <c:formatCode>0.00</c:formatCode>
                <c:ptCount val="21"/>
                <c:pt idx="0">
                  <c:v>8.0019443943609474</c:v>
                </c:pt>
                <c:pt idx="1">
                  <c:v>14.342793850971342</c:v>
                </c:pt>
                <c:pt idx="2">
                  <c:v>22.553591899041816</c:v>
                </c:pt>
                <c:pt idx="3">
                  <c:v>32.646368264537898</c:v>
                </c:pt>
                <c:pt idx="4">
                  <c:v>44.630981540420834</c:v>
                </c:pt>
                <c:pt idx="5">
                  <c:v>58.515794027653307</c:v>
                </c:pt>
                <c:pt idx="6">
                  <c:v>74.308072188574855</c:v>
                </c:pt>
                <c:pt idx="7">
                  <c:v>92.014244355795768</c:v>
                </c:pt>
                <c:pt idx="8">
                  <c:v>111.64007659437415</c:v>
                </c:pt>
                <c:pt idx="9">
                  <c:v>133.19079817836476</c:v>
                </c:pt>
                <c:pt idx="10">
                  <c:v>156.671194313331</c:v>
                </c:pt>
                <c:pt idx="11">
                  <c:v>182.08567662669066</c:v>
                </c:pt>
                <c:pt idx="12">
                  <c:v>209.4383380277788</c:v>
                </c:pt>
                <c:pt idx="13">
                  <c:v>238.73299625336605</c:v>
                </c:pt>
                <c:pt idx="14">
                  <c:v>269.97322901819098</c:v>
                </c:pt>
                <c:pt idx="15">
                  <c:v>303.16240280370261</c:v>
                </c:pt>
                <c:pt idx="16">
                  <c:v>338.30369673676921</c:v>
                </c:pt>
                <c:pt idx="17">
                  <c:v>375.40012261762092</c:v>
                </c:pt>
                <c:pt idx="18">
                  <c:v>414.4545418848038</c:v>
                </c:pt>
                <c:pt idx="19">
                  <c:v>455.46968011294496</c:v>
                </c:pt>
                <c:pt idx="20">
                  <c:v>498.44813950074882</c:v>
                </c:pt>
              </c:numCache>
            </c:numRef>
          </c:val>
          <c:smooth val="0"/>
          <c:extLst>
            <c:ext xmlns:c16="http://schemas.microsoft.com/office/drawing/2014/chart" uri="{C3380CC4-5D6E-409C-BE32-E72D297353CC}">
              <c16:uniqueId val="{00000000-B02A-41B6-B86D-01CE056F914D}"/>
            </c:ext>
          </c:extLst>
        </c:ser>
        <c:ser>
          <c:idx val="1"/>
          <c:order val="1"/>
          <c:tx>
            <c:strRef>
              <c:f>Equations!$W$5</c:f>
              <c:strCache>
                <c:ptCount val="1"/>
                <c:pt idx="0">
                  <c:v>40</c:v>
                </c:pt>
              </c:strCache>
            </c:strRef>
          </c:tx>
          <c:spPr>
            <a:ln w="19050" cap="rnd">
              <a:solidFill>
                <a:schemeClr val="accent2"/>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Equations!$W$6:$W$26</c:f>
              <c:numCache>
                <c:formatCode>0.00</c:formatCode>
                <c:ptCount val="21"/>
                <c:pt idx="0">
                  <c:v>5.6261257587369888</c:v>
                </c:pt>
                <c:pt idx="1">
                  <c:v>10.420550887195649</c:v>
                </c:pt>
                <c:pt idx="2">
                  <c:v>16.808168052748563</c:v>
                </c:pt>
                <c:pt idx="3">
                  <c:v>24.840835637546213</c:v>
                </c:pt>
                <c:pt idx="4">
                  <c:v>34.562066227786119</c:v>
                </c:pt>
                <c:pt idx="5">
                  <c:v>46.009492667228258</c:v>
                </c:pt>
                <c:pt idx="6">
                  <c:v>59.216362153157768</c:v>
                </c:pt>
                <c:pt idx="7">
                  <c:v>74.212514591980081</c:v>
                </c:pt>
                <c:pt idx="8">
                  <c:v>91.025060294099902</c:v>
                </c:pt>
                <c:pt idx="9">
                  <c:v>109.67886990676027</c:v>
                </c:pt>
                <c:pt idx="10">
                  <c:v>130.19694073542053</c:v>
                </c:pt>
                <c:pt idx="11">
                  <c:v>152.60067820651741</c:v>
                </c:pt>
                <c:pt idx="12">
                  <c:v>176.91011705471314</c:v>
                </c:pt>
                <c:pt idx="13">
                  <c:v>203.14409846574068</c:v>
                </c:pt>
                <c:pt idx="14">
                  <c:v>231.32041425557045</c:v>
                </c:pt>
                <c:pt idx="15">
                  <c:v>261.45592586793316</c:v>
                </c:pt>
                <c:pt idx="16">
                  <c:v>293.56666379033396</c:v>
                </c:pt>
                <c:pt idx="17">
                  <c:v>327.66791150474074</c:v>
                </c:pt>
                <c:pt idx="18">
                  <c:v>363.774277055168</c:v>
                </c:pt>
                <c:pt idx="19">
                  <c:v>401.89975457837568</c:v>
                </c:pt>
                <c:pt idx="20">
                  <c:v>442.05777761004077</c:v>
                </c:pt>
              </c:numCache>
            </c:numRef>
          </c:val>
          <c:smooth val="0"/>
          <c:extLst>
            <c:ext xmlns:c16="http://schemas.microsoft.com/office/drawing/2014/chart" uri="{C3380CC4-5D6E-409C-BE32-E72D297353CC}">
              <c16:uniqueId val="{00000001-B02A-41B6-B86D-01CE056F914D}"/>
            </c:ext>
          </c:extLst>
        </c:ser>
        <c:ser>
          <c:idx val="2"/>
          <c:order val="2"/>
          <c:tx>
            <c:strRef>
              <c:f>Equations!$X$5</c:f>
              <c:strCache>
                <c:ptCount val="1"/>
                <c:pt idx="0">
                  <c:v>50</c:v>
                </c:pt>
              </c:strCache>
            </c:strRef>
          </c:tx>
          <c:spPr>
            <a:ln w="19050" cap="rnd">
              <a:solidFill>
                <a:schemeClr val="accent3"/>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Equations!$X$6:$X$26</c:f>
              <c:numCache>
                <c:formatCode>0.00</c:formatCode>
                <c:ptCount val="21"/>
                <c:pt idx="0">
                  <c:v>3.9556999515555553</c:v>
                </c:pt>
                <c:pt idx="1">
                  <c:v>7.570901591483171</c:v>
                </c:pt>
                <c:pt idx="2">
                  <c:v>12.526364516750908</c:v>
                </c:pt>
                <c:pt idx="3">
                  <c:v>18.90155468967972</c:v>
                </c:pt>
                <c:pt idx="4">
                  <c:v>26.764735632175686</c:v>
                </c:pt>
                <c:pt idx="5">
                  <c:v>36.176103403729648</c:v>
                </c:pt>
                <c:pt idx="6">
                  <c:v>47.189725737402291</c:v>
                </c:pt>
                <c:pt idx="7">
                  <c:v>59.85483400557802</c:v>
                </c:pt>
                <c:pt idx="8">
                  <c:v>74.216731610179437</c:v>
                </c:pt>
                <c:pt idx="9">
                  <c:v>90.317459378196503</c:v>
                </c:pt>
                <c:pt idx="10">
                  <c:v>108.19629895053562</c:v>
                </c:pt>
                <c:pt idx="11">
                  <c:v>127.89016368833714</c:v>
                </c:pt>
                <c:pt idx="12">
                  <c:v>149.43390885846875</c:v>
                </c:pt>
                <c:pt idx="13">
                  <c:v>172.86058227854474</c:v>
                </c:pt>
                <c:pt idx="14">
                  <c:v>198.20163001333427</c:v>
                </c:pt>
                <c:pt idx="15">
                  <c:v>225.48706745711044</c:v>
                </c:pt>
                <c:pt idx="16">
                  <c:v>254.74562329729415</c:v>
                </c:pt>
                <c:pt idx="17">
                  <c:v>286.00486190901205</c:v>
                </c:pt>
                <c:pt idx="18">
                  <c:v>319.29128836472336</c:v>
                </c:pt>
                <c:pt idx="19">
                  <c:v>354.63043926459613</c:v>
                </c:pt>
                <c:pt idx="20">
                  <c:v>392.04696187903983</c:v>
                </c:pt>
              </c:numCache>
            </c:numRef>
          </c:val>
          <c:smooth val="0"/>
          <c:extLst>
            <c:ext xmlns:c16="http://schemas.microsoft.com/office/drawing/2014/chart" uri="{C3380CC4-5D6E-409C-BE32-E72D297353CC}">
              <c16:uniqueId val="{00000002-B02A-41B6-B86D-01CE056F914D}"/>
            </c:ext>
          </c:extLst>
        </c:ser>
        <c:ser>
          <c:idx val="3"/>
          <c:order val="3"/>
          <c:tx>
            <c:strRef>
              <c:f>Equations!$Y$5</c:f>
              <c:strCache>
                <c:ptCount val="1"/>
                <c:pt idx="0">
                  <c:v>60</c:v>
                </c:pt>
              </c:strCache>
            </c:strRef>
          </c:tx>
          <c:spPr>
            <a:ln w="19050" cap="rnd">
              <a:solidFill>
                <a:schemeClr val="accent4"/>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Equations!$Y$6:$Y$26</c:f>
              <c:numCache>
                <c:formatCode>0.00</c:formatCode>
                <c:ptCount val="21"/>
                <c:pt idx="0">
                  <c:v>2.7812321973850409</c:v>
                </c:pt>
                <c:pt idx="1">
                  <c:v>5.500529821158807</c:v>
                </c:pt>
                <c:pt idx="2">
                  <c:v>9.3353307459855959</c:v>
                </c:pt>
                <c:pt idx="3">
                  <c:v>14.382316879346517</c:v>
                </c:pt>
                <c:pt idx="4">
                  <c:v>20.726511798775121</c:v>
                </c:pt>
                <c:pt idx="5">
                  <c:v>28.444357492546661</c:v>
                </c:pt>
                <c:pt idx="6">
                  <c:v>37.605657190011939</c:v>
                </c:pt>
                <c:pt idx="7">
                  <c:v>48.274892361920749</c:v>
                </c:pt>
                <c:pt idx="8">
                  <c:v>60.512162618742536</c:v>
                </c:pt>
                <c:pt idx="9">
                  <c:v>74.373883278217633</c:v>
                </c:pt>
                <c:pt idx="10">
                  <c:v>89.913319318177656</c:v>
                </c:pt>
                <c:pt idx="11">
                  <c:v>107.18100443888562</c:v>
                </c:pt>
                <c:pt idx="12">
                  <c:v>126.22507682709347</c:v>
                </c:pt>
                <c:pt idx="13">
                  <c:v>147.09155289941592</c:v>
                </c:pt>
                <c:pt idx="14">
                  <c:v>169.82455381798104</c:v>
                </c:pt>
                <c:pt idx="15">
                  <c:v>194.46649534380856</c:v>
                </c:pt>
                <c:pt idx="16">
                  <c:v>221.05824875087112</c:v>
                </c:pt>
                <c:pt idx="17">
                  <c:v>249.6392785608783</c:v>
                </c:pt>
                <c:pt idx="18">
                  <c:v>280.24776147144831</c:v>
                </c:pt>
                <c:pt idx="19">
                  <c:v>312.92068984947645</c:v>
                </c:pt>
                <c:pt idx="20">
                  <c:v>347.69396242626982</c:v>
                </c:pt>
              </c:numCache>
            </c:numRef>
          </c:val>
          <c:smooth val="0"/>
          <c:extLst>
            <c:ext xmlns:c16="http://schemas.microsoft.com/office/drawing/2014/chart" uri="{C3380CC4-5D6E-409C-BE32-E72D297353CC}">
              <c16:uniqueId val="{00000003-B02A-41B6-B86D-01CE056F914D}"/>
            </c:ext>
          </c:extLst>
        </c:ser>
        <c:ser>
          <c:idx val="4"/>
          <c:order val="4"/>
          <c:tx>
            <c:strRef>
              <c:f>Equations!$Z$5</c:f>
              <c:strCache>
                <c:ptCount val="1"/>
                <c:pt idx="0">
                  <c:v>70</c:v>
                </c:pt>
              </c:strCache>
            </c:strRef>
          </c:tx>
          <c:spPr>
            <a:ln w="19050" cap="rnd">
              <a:solidFill>
                <a:schemeClr val="accent5"/>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Equations!$Z$6:$Z$26</c:f>
              <c:numCache>
                <c:formatCode>0.00</c:formatCode>
                <c:ptCount val="21"/>
                <c:pt idx="0">
                  <c:v>1.9554699877399346</c:v>
                </c:pt>
                <c:pt idx="1">
                  <c:v>3.9963309452461147</c:v>
                </c:pt>
                <c:pt idx="2">
                  <c:v>6.9571981575663253</c:v>
                </c:pt>
                <c:pt idx="3">
                  <c:v>10.943599201968093</c:v>
                </c:pt>
                <c:pt idx="4">
                  <c:v>16.050533704070155</c:v>
                </c:pt>
                <c:pt idx="5">
                  <c:v>22.365080731176203</c:v>
                </c:pt>
                <c:pt idx="6">
                  <c:v>29.968079504471898</c:v>
                </c:pt>
                <c:pt idx="7">
                  <c:v>38.935288540568784</c:v>
                </c:pt>
                <c:pt idx="8">
                  <c:v>49.338225294401099</c:v>
                </c:pt>
                <c:pt idx="9">
                  <c:v>61.244797539303654</c:v>
                </c:pt>
                <c:pt idx="10">
                  <c:v>74.719792351756055</c:v>
                </c:pt>
                <c:pt idx="11">
                  <c:v>89.825263970445675</c:v>
                </c:pt>
                <c:pt idx="12">
                  <c:v>106.62084758216265</c:v>
                </c:pt>
                <c:pt idx="13">
                  <c:v>125.16401743630477</c:v>
                </c:pt>
                <c:pt idx="14">
                  <c:v>145.51030219850358</c:v>
                </c:pt>
                <c:pt idx="15">
                  <c:v>167.71346684215717</c:v>
                </c:pt>
                <c:pt idx="16">
                  <c:v>191.82566792825028</c:v>
                </c:pt>
                <c:pt idx="17">
                  <c:v>217.89758742011074</c:v>
                </c:pt>
                <c:pt idx="18">
                  <c:v>245.97854896699636</c:v>
                </c:pt>
                <c:pt idx="19">
                  <c:v>276.11661970960313</c:v>
                </c:pt>
                <c:pt idx="20">
                  <c:v>308.35870000946193</c:v>
                </c:pt>
              </c:numCache>
            </c:numRef>
          </c:val>
          <c:smooth val="0"/>
          <c:extLst>
            <c:ext xmlns:c16="http://schemas.microsoft.com/office/drawing/2014/chart" uri="{C3380CC4-5D6E-409C-BE32-E72D297353CC}">
              <c16:uniqueId val="{00000004-B02A-41B6-B86D-01CE056F914D}"/>
            </c:ext>
          </c:extLst>
        </c:ser>
        <c:ser>
          <c:idx val="5"/>
          <c:order val="5"/>
          <c:tx>
            <c:strRef>
              <c:f>Equations!$AA$5</c:f>
              <c:strCache>
                <c:ptCount val="1"/>
                <c:pt idx="0">
                  <c:v>80</c:v>
                </c:pt>
              </c:strCache>
            </c:strRef>
          </c:tx>
          <c:spPr>
            <a:ln w="19050" cap="rnd">
              <a:solidFill>
                <a:schemeClr val="accent6"/>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Equations!$AA$6:$AA$26</c:f>
              <c:numCache>
                <c:formatCode>0.00</c:formatCode>
                <c:ptCount val="21"/>
                <c:pt idx="0">
                  <c:v>1.3748808447374099</c:v>
                </c:pt>
                <c:pt idx="1">
                  <c:v>2.903476854629095</c:v>
                </c:pt>
                <c:pt idx="2">
                  <c:v>5.1848839125982318</c:v>
                </c:pt>
                <c:pt idx="3">
                  <c:v>8.327056377495035</c:v>
                </c:pt>
                <c:pt idx="4">
                  <c:v>12.429473646439465</c:v>
                </c:pt>
                <c:pt idx="5">
                  <c:v>17.58509877549869</c:v>
                </c:pt>
                <c:pt idx="6">
                  <c:v>23.881667182374859</c:v>
                </c:pt>
                <c:pt idx="7">
                  <c:v>31.402590861769266</c:v>
                </c:pt>
                <c:pt idx="8">
                  <c:v>40.227623172851423</c:v>
                </c:pt>
                <c:pt idx="9">
                  <c:v>50.433365319904546</c:v>
                </c:pt>
                <c:pt idx="10">
                  <c:v>62.093663223940474</c:v>
                </c:pt>
                <c:pt idx="11">
                  <c:v>75.279925669673432</c:v>
                </c:pt>
                <c:pt idx="12">
                  <c:v>90.061384194766177</c:v>
                </c:pt>
                <c:pt idx="13">
                  <c:v>106.50530878213232</c:v>
                </c:pt>
                <c:pt idx="14">
                  <c:v>124.67718931028911</c:v>
                </c:pt>
                <c:pt idx="15">
                  <c:v>144.64088999231788</c:v>
                </c:pt>
                <c:pt idx="16">
                  <c:v>166.45878217188385</c:v>
                </c:pt>
                <c:pt idx="17">
                  <c:v>190.191859539148</c:v>
                </c:pt>
                <c:pt idx="18">
                  <c:v>215.89983889335494</c:v>
                </c:pt>
                <c:pt idx="19">
                  <c:v>243.64124889450858</c:v>
                </c:pt>
                <c:pt idx="20">
                  <c:v>273.47350873741044</c:v>
                </c:pt>
              </c:numCache>
            </c:numRef>
          </c:val>
          <c:smooth val="0"/>
          <c:extLst>
            <c:ext xmlns:c16="http://schemas.microsoft.com/office/drawing/2014/chart" uri="{C3380CC4-5D6E-409C-BE32-E72D297353CC}">
              <c16:uniqueId val="{00000005-B02A-41B6-B86D-01CE056F914D}"/>
            </c:ext>
          </c:extLst>
        </c:ser>
        <c:ser>
          <c:idx val="6"/>
          <c:order val="6"/>
          <c:tx>
            <c:strRef>
              <c:f>Equations!$AB$5</c:f>
              <c:strCache>
                <c:ptCount val="1"/>
                <c:pt idx="0">
                  <c:v>90</c:v>
                </c:pt>
              </c:strCache>
            </c:strRef>
          </c:tx>
          <c:spPr>
            <a:ln w="19050" cap="rnd">
              <a:solidFill>
                <a:schemeClr val="accent1">
                  <a:lumMod val="6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Equations!$AB$6:$AB$26</c:f>
              <c:numCache>
                <c:formatCode>0.00</c:formatCode>
                <c:ptCount val="21"/>
                <c:pt idx="0">
                  <c:v>0.96667161811600955</c:v>
                </c:pt>
                <c:pt idx="1">
                  <c:v>2.1094794102062813</c:v>
                </c:pt>
                <c:pt idx="2">
                  <c:v>3.8640585733328936</c:v>
                </c:pt>
                <c:pt idx="3">
                  <c:v>6.3361117886618832</c:v>
                </c:pt>
                <c:pt idx="4">
                  <c:v>9.6253381959726969</c:v>
                </c:pt>
                <c:pt idx="5">
                  <c:v>13.826719548254626</c:v>
                </c:pt>
                <c:pt idx="6">
                  <c:v>19.031383953870531</c:v>
                </c:pt>
                <c:pt idx="7">
                  <c:v>25.327222419430193</c:v>
                </c:pt>
                <c:pt idx="8">
                  <c:v>32.799348912142115</c:v>
                </c:pt>
                <c:pt idx="9">
                  <c:v>41.530455478421047</c:v>
                </c:pt>
                <c:pt idx="10">
                  <c:v>51.601093782717676</c:v>
                </c:pt>
                <c:pt idx="11">
                  <c:v>63.089903200241658</c:v>
                </c:pt>
                <c:pt idx="12">
                  <c:v>76.073798952188056</c:v>
                </c:pt>
                <c:pt idx="13">
                  <c:v>90.628129642370567</c:v>
                </c:pt>
                <c:pt idx="14">
                  <c:v>106.82681088180433</c:v>
                </c:pt>
                <c:pt idx="15">
                  <c:v>124.74243989875639</c:v>
                </c:pt>
                <c:pt idx="16">
                  <c:v>144.44639479900459</c:v>
                </c:pt>
                <c:pt idx="17">
                  <c:v>166.00892127005045</c:v>
                </c:pt>
                <c:pt idx="18">
                  <c:v>189.49920889415026</c:v>
                </c:pt>
                <c:pt idx="19">
                  <c:v>214.9854587721201</c:v>
                </c:pt>
                <c:pt idx="20">
                  <c:v>242.53494381334426</c:v>
                </c:pt>
              </c:numCache>
            </c:numRef>
          </c:val>
          <c:smooth val="0"/>
          <c:extLst>
            <c:ext xmlns:c16="http://schemas.microsoft.com/office/drawing/2014/chart" uri="{C3380CC4-5D6E-409C-BE32-E72D297353CC}">
              <c16:uniqueId val="{00000006-B02A-41B6-B86D-01CE056F914D}"/>
            </c:ext>
          </c:extLst>
        </c:ser>
        <c:ser>
          <c:idx val="7"/>
          <c:order val="7"/>
          <c:tx>
            <c:strRef>
              <c:f>Equations!$AC$5</c:f>
              <c:strCache>
                <c:ptCount val="1"/>
                <c:pt idx="0">
                  <c:v>100</c:v>
                </c:pt>
              </c:strCache>
            </c:strRef>
          </c:tx>
          <c:spPr>
            <a:ln w="19050" cap="rnd">
              <a:solidFill>
                <a:schemeClr val="accent2">
                  <a:lumMod val="6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Equations!$AC$6:$AC$26</c:f>
              <c:numCache>
                <c:formatCode>0.00</c:formatCode>
                <c:ptCount val="21"/>
                <c:pt idx="0">
                  <c:v>0.67966182003902575</c:v>
                </c:pt>
                <c:pt idx="1">
                  <c:v>1.5326119700212595</c:v>
                </c:pt>
                <c:pt idx="2">
                  <c:v>2.8797074167597465</c:v>
                </c:pt>
                <c:pt idx="3">
                  <c:v>4.8211889986623193</c:v>
                </c:pt>
                <c:pt idx="4">
                  <c:v>7.4538261250821574</c:v>
                </c:pt>
                <c:pt idx="5">
                  <c:v>10.871600774426936</c:v>
                </c:pt>
                <c:pt idx="6">
                  <c:v>15.16617631565294</c:v>
                </c:pt>
                <c:pt idx="7">
                  <c:v>20.427237940555809</c:v>
                </c:pt>
                <c:pt idx="8">
                  <c:v>26.742750483614461</c:v>
                </c:pt>
                <c:pt idx="9">
                  <c:v>34.199160046224115</c:v>
                </c:pt>
                <c:pt idx="10">
                  <c:v>42.881555722842386</c:v>
                </c:pt>
                <c:pt idx="11">
                  <c:v>52.873802018369048</c:v>
                </c:pt>
                <c:pt idx="12">
                  <c:v>64.258649128715277</c:v>
                </c:pt>
                <c:pt idx="13">
                  <c:v>77.117826110206394</c:v>
                </c:pt>
                <c:pt idx="14">
                  <c:v>91.532120561166437</c:v>
                </c:pt>
                <c:pt idx="15">
                  <c:v>107.58144749193158</c:v>
                </c:pt>
                <c:pt idx="16">
                  <c:v>125.34490940156608</c:v>
                </c:pt>
                <c:pt idx="17">
                  <c:v>144.90084911112166</c:v>
                </c:pt>
                <c:pt idx="18">
                  <c:v>166.32689656265364</c:v>
                </c:pt>
                <c:pt idx="19">
                  <c:v>189.70001054078705</c:v>
                </c:pt>
                <c:pt idx="20">
                  <c:v>215.09651608347912</c:v>
                </c:pt>
              </c:numCache>
            </c:numRef>
          </c:val>
          <c:smooth val="0"/>
          <c:extLst>
            <c:ext xmlns:c16="http://schemas.microsoft.com/office/drawing/2014/chart" uri="{C3380CC4-5D6E-409C-BE32-E72D297353CC}">
              <c16:uniqueId val="{00000007-B02A-41B6-B86D-01CE056F914D}"/>
            </c:ext>
          </c:extLst>
        </c:ser>
        <c:ser>
          <c:idx val="8"/>
          <c:order val="8"/>
          <c:tx>
            <c:strRef>
              <c:f>Equations!$AD$5</c:f>
              <c:strCache>
                <c:ptCount val="1"/>
                <c:pt idx="0">
                  <c:v>110</c:v>
                </c:pt>
              </c:strCache>
            </c:strRef>
          </c:tx>
          <c:spPr>
            <a:ln w="19050" cap="rnd">
              <a:solidFill>
                <a:schemeClr val="accent3">
                  <a:lumMod val="6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Equations!$AD$6:$AD$26</c:f>
              <c:numCache>
                <c:formatCode>0.00</c:formatCode>
                <c:ptCount val="21"/>
                <c:pt idx="0">
                  <c:v>0.47786671395096708</c:v>
                </c:pt>
                <c:pt idx="1">
                  <c:v>1.113497216084588</c:v>
                </c:pt>
                <c:pt idx="2">
                  <c:v>2.1461151917757584</c:v>
                </c:pt>
                <c:pt idx="3">
                  <c:v>3.6684743161281079</c:v>
                </c:pt>
                <c:pt idx="4">
                  <c:v>5.7722152481046134</c:v>
                </c:pt>
                <c:pt idx="5">
                  <c:v>8.5480654312859077</c:v>
                </c:pt>
                <c:pt idx="6">
                  <c:v>12.085978854453877</c:v>
                </c:pt>
                <c:pt idx="7">
                  <c:v>16.475239288772816</c:v>
                </c:pt>
                <c:pt idx="8">
                  <c:v>21.804539637191109</c:v>
                </c:pt>
                <c:pt idx="9">
                  <c:v>28.162044802878768</c:v>
                </c:pt>
                <c:pt idx="10">
                  <c:v>35.635442708912151</c:v>
                </c:pt>
                <c:pt idx="11">
                  <c:v>44.311986515569444</c:v>
                </c:pt>
                <c:pt idx="12">
                  <c:v>54.278530121027693</c:v>
                </c:pt>
                <c:pt idx="13">
                  <c:v>65.621558421565439</c:v>
                </c:pt>
                <c:pt idx="14">
                  <c:v>78.427213405197122</c:v>
                </c:pt>
                <c:pt idx="15">
                  <c:v>92.781316878624011</c:v>
                </c:pt>
                <c:pt idx="16">
                  <c:v>108.76939043545514</c:v>
                </c:pt>
                <c:pt idx="17">
                  <c:v>126.47667313595146</c:v>
                </c:pt>
                <c:pt idx="18">
                  <c:v>145.98813726772084</c:v>
                </c:pt>
                <c:pt idx="19">
                  <c:v>167.38850248155268</c:v>
                </c:pt>
                <c:pt idx="20">
                  <c:v>190.76224853956433</c:v>
                </c:pt>
              </c:numCache>
            </c:numRef>
          </c:val>
          <c:smooth val="0"/>
          <c:extLst>
            <c:ext xmlns:c16="http://schemas.microsoft.com/office/drawing/2014/chart" uri="{C3380CC4-5D6E-409C-BE32-E72D297353CC}">
              <c16:uniqueId val="{00000008-B02A-41B6-B86D-01CE056F914D}"/>
            </c:ext>
          </c:extLst>
        </c:ser>
        <c:ser>
          <c:idx val="9"/>
          <c:order val="9"/>
          <c:tx>
            <c:strRef>
              <c:f>Equations!$AE$5</c:f>
              <c:strCache>
                <c:ptCount val="1"/>
                <c:pt idx="0">
                  <c:v>120</c:v>
                </c:pt>
              </c:strCache>
            </c:strRef>
          </c:tx>
          <c:spPr>
            <a:ln w="19050" cap="rnd">
              <a:solidFill>
                <a:schemeClr val="accent4">
                  <a:lumMod val="6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Equations!$AE$6:$AE$26</c:f>
              <c:numCache>
                <c:formatCode>0.00</c:formatCode>
                <c:ptCount val="21"/>
                <c:pt idx="0">
                  <c:v>0.33598561750781158</c:v>
                </c:pt>
                <c:pt idx="1">
                  <c:v>0.80899541076331627</c:v>
                </c:pt>
                <c:pt idx="2">
                  <c:v>1.599402213421103</c:v>
                </c:pt>
                <c:pt idx="3">
                  <c:v>2.7913661571503439</c:v>
                </c:pt>
                <c:pt idx="4">
                  <c:v>4.4699820349088339</c:v>
                </c:pt>
                <c:pt idx="5">
                  <c:v>6.721128206751751</c:v>
                </c:pt>
                <c:pt idx="6">
                  <c:v>9.6313587439668158</c:v>
                </c:pt>
                <c:pt idx="7">
                  <c:v>13.287822387549749</c:v>
                </c:pt>
                <c:pt idx="8">
                  <c:v>17.778199332231853</c:v>
                </c:pt>
                <c:pt idx="9">
                  <c:v>23.190650484028893</c:v>
                </c:pt>
                <c:pt idx="10">
                  <c:v>29.613775798337219</c:v>
                </c:pt>
                <c:pt idx="11">
                  <c:v>37.136579440113699</c:v>
                </c:pt>
                <c:pt idx="12">
                  <c:v>45.848440202935301</c:v>
                </c:pt>
                <c:pt idx="13">
                  <c:v>55.839086069686381</c:v>
                </c:pt>
                <c:pt idx="14">
                  <c:v>67.19857209463467</c:v>
                </c:pt>
                <c:pt idx="15">
                  <c:v>80.017260990815913</c:v>
                </c:pt>
                <c:pt idx="16">
                  <c:v>94.385805950828924</c:v>
                </c:pt>
                <c:pt idx="17">
                  <c:v>110.39513533334072</c:v>
                </c:pt>
                <c:pt idx="18">
                  <c:v>128.13643892448067</c:v>
                </c:pt>
                <c:pt idx="19">
                  <c:v>147.70115554101378</c:v>
                </c:pt>
                <c:pt idx="20">
                  <c:v>169.18096178623057</c:v>
                </c:pt>
              </c:numCache>
            </c:numRef>
          </c:val>
          <c:smooth val="0"/>
          <c:extLst>
            <c:ext xmlns:c16="http://schemas.microsoft.com/office/drawing/2014/chart" uri="{C3380CC4-5D6E-409C-BE32-E72D297353CC}">
              <c16:uniqueId val="{00000009-B02A-41B6-B86D-01CE056F914D}"/>
            </c:ext>
          </c:extLst>
        </c:ser>
        <c:ser>
          <c:idx val="10"/>
          <c:order val="10"/>
          <c:tx>
            <c:strRef>
              <c:f>Equations!$AF$5</c:f>
              <c:strCache>
                <c:ptCount val="1"/>
                <c:pt idx="0">
                  <c:v>130</c:v>
                </c:pt>
              </c:strCache>
            </c:strRef>
          </c:tx>
          <c:spPr>
            <a:ln w="19050" cap="rnd">
              <a:solidFill>
                <a:schemeClr val="accent5">
                  <a:lumMod val="6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Equations!$AF$6:$AF$26</c:f>
              <c:numCache>
                <c:formatCode>0.00</c:formatCode>
                <c:ptCount val="21"/>
                <c:pt idx="0">
                  <c:v>0.23622975167860027</c:v>
                </c:pt>
                <c:pt idx="1">
                  <c:v>0.58776399723516592</c:v>
                </c:pt>
                <c:pt idx="2">
                  <c:v>1.1919618527930396</c:v>
                </c:pt>
                <c:pt idx="3">
                  <c:v>2.1239688087848068</c:v>
                </c:pt>
                <c:pt idx="4">
                  <c:v>3.46153747453695</c:v>
                </c:pt>
                <c:pt idx="5">
                  <c:v>5.2846535552078056</c:v>
                </c:pt>
                <c:pt idx="6">
                  <c:v>7.67526340829244</c:v>
                </c:pt>
                <c:pt idx="7">
                  <c:v>10.717065816664089</c:v>
                </c:pt>
                <c:pt idx="8">
                  <c:v>14.495347150437933</c:v>
                </c:pt>
                <c:pt idx="9">
                  <c:v>19.096847321875401</c:v>
                </c:pt>
                <c:pt idx="10">
                  <c:v>24.609648438992448</c:v>
                </c:pt>
                <c:pt idx="11">
                  <c:v>31.123080704750315</c:v>
                </c:pt>
                <c:pt idx="12">
                  <c:v>38.727641746285684</c:v>
                </c:pt>
                <c:pt idx="13">
                  <c:v>47.514926620108469</c:v>
                </c:pt>
                <c:pt idx="14">
                  <c:v>57.577566452954926</c:v>
                </c:pt>
                <c:pt idx="15">
                  <c:v>69.009174172946857</c:v>
                </c:pt>
                <c:pt idx="16">
                  <c:v>81.90429613811294</c:v>
                </c:pt>
                <c:pt idx="17">
                  <c:v>96.358368725959252</c:v>
                </c:pt>
                <c:pt idx="18">
                  <c:v>112.46767913845783</c:v>
                </c:pt>
                <c:pt idx="19">
                  <c:v>130.32932982093538</c:v>
                </c:pt>
                <c:pt idx="20">
                  <c:v>150.04120600401617</c:v>
                </c:pt>
              </c:numCache>
            </c:numRef>
          </c:val>
          <c:smooth val="0"/>
          <c:extLst>
            <c:ext xmlns:c16="http://schemas.microsoft.com/office/drawing/2014/chart" uri="{C3380CC4-5D6E-409C-BE32-E72D297353CC}">
              <c16:uniqueId val="{0000000A-B02A-41B6-B86D-01CE056F914D}"/>
            </c:ext>
          </c:extLst>
        </c:ser>
        <c:ser>
          <c:idx val="11"/>
          <c:order val="11"/>
          <c:tx>
            <c:strRef>
              <c:f>Equations!$AG$5</c:f>
              <c:strCache>
                <c:ptCount val="1"/>
                <c:pt idx="0">
                  <c:v>140</c:v>
                </c:pt>
              </c:strCache>
            </c:strRef>
          </c:tx>
          <c:spPr>
            <a:ln w="19050" cap="rnd">
              <a:solidFill>
                <a:schemeClr val="accent6">
                  <a:lumMod val="6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Equations!$AG$6:$AG$26</c:f>
              <c:numCache>
                <c:formatCode>0.00</c:formatCode>
                <c:ptCount val="21"/>
                <c:pt idx="0">
                  <c:v>0.16609191783882152</c:v>
                </c:pt>
                <c:pt idx="1">
                  <c:v>0.42703149096964682</c:v>
                </c:pt>
                <c:pt idx="2">
                  <c:v>0.88831505083064677</c:v>
                </c:pt>
                <c:pt idx="3">
                  <c:v>1.6161417910490887</c:v>
                </c:pt>
                <c:pt idx="4">
                  <c:v>2.6806017550063932</c:v>
                </c:pt>
                <c:pt idx="5">
                  <c:v>4.1551897746148914</c:v>
                </c:pt>
                <c:pt idx="6">
                  <c:v>6.1164442061276691</c:v>
                </c:pt>
                <c:pt idx="7">
                  <c:v>8.643666085296708</c:v>
                </c:pt>
                <c:pt idx="8">
                  <c:v>11.818693506871144</c:v>
                </c:pt>
                <c:pt idx="9">
                  <c:v>15.725715752827922</c:v>
                </c:pt>
                <c:pt idx="10">
                  <c:v>20.451117088716842</c:v>
                </c:pt>
                <c:pt idx="11">
                  <c:v>26.083343354668404</c:v>
                </c:pt>
                <c:pt idx="12">
                  <c:v>32.712786489356589</c:v>
                </c:pt>
                <c:pt idx="13">
                  <c:v>40.431683442969806</c:v>
                </c:pt>
                <c:pt idx="14">
                  <c:v>49.334026829851915</c:v>
                </c:pt>
                <c:pt idx="15">
                  <c:v>59.51548529733774</c:v>
                </c:pt>
                <c:pt idx="16">
                  <c:v>71.073332036540307</c:v>
                </c:pt>
                <c:pt idx="17">
                  <c:v>84.106380190502719</c:v>
                </c:pt>
                <c:pt idx="18">
                  <c:v>98.71492416178377</c:v>
                </c:pt>
                <c:pt idx="19">
                  <c:v>115.00068600924118</c:v>
                </c:pt>
                <c:pt idx="20">
                  <c:v>133.06676626880292</c:v>
                </c:pt>
              </c:numCache>
            </c:numRef>
          </c:val>
          <c:smooth val="0"/>
          <c:extLst>
            <c:ext xmlns:c16="http://schemas.microsoft.com/office/drawing/2014/chart" uri="{C3380CC4-5D6E-409C-BE32-E72D297353CC}">
              <c16:uniqueId val="{0000000B-B02A-41B6-B86D-01CE056F914D}"/>
            </c:ext>
          </c:extLst>
        </c:ser>
        <c:ser>
          <c:idx val="12"/>
          <c:order val="12"/>
          <c:tx>
            <c:strRef>
              <c:f>Equations!$AH$5</c:f>
              <c:strCache>
                <c:ptCount val="1"/>
                <c:pt idx="0">
                  <c:v>150</c:v>
                </c:pt>
              </c:strCache>
            </c:strRef>
          </c:tx>
          <c:spPr>
            <a:ln w="19050" cap="rnd">
              <a:solidFill>
                <a:schemeClr val="accent1">
                  <a:lumMod val="80000"/>
                  <a:lumOff val="2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Equations!$AH$6:$AH$26</c:f>
              <c:numCache>
                <c:formatCode>0.00</c:formatCode>
                <c:ptCount val="21"/>
                <c:pt idx="0">
                  <c:v>0.11677836925854421</c:v>
                </c:pt>
                <c:pt idx="1">
                  <c:v>0.31025359691569909</c:v>
                </c:pt>
                <c:pt idx="2">
                  <c:v>0.66202087565403545</c:v>
                </c:pt>
                <c:pt idx="3">
                  <c:v>1.2297328840105282</c:v>
                </c:pt>
                <c:pt idx="4">
                  <c:v>2.075848036255783</c:v>
                </c:pt>
                <c:pt idx="5">
                  <c:v>3.2671208968939052</c:v>
                </c:pt>
                <c:pt idx="6">
                  <c:v>4.8742157417364451</c:v>
                </c:pt>
                <c:pt idx="7">
                  <c:v>6.9714010039890049</c:v>
                </c:pt>
                <c:pt idx="8">
                  <c:v>9.6363001699574724</c:v>
                </c:pt>
                <c:pt idx="9">
                  <c:v>12.94968388082887</c:v>
                </c:pt>
                <c:pt idx="10">
                  <c:v>16.99529317589592</c:v>
                </c:pt>
                <c:pt idx="11">
                  <c:v>21.859686931752918</c:v>
                </c:pt>
                <c:pt idx="12">
                  <c:v>27.632108531391832</c:v>
                </c:pt>
                <c:pt idx="13">
                  <c:v>34.404368107362039</c:v>
                </c:pt>
                <c:pt idx="14">
                  <c:v>42.27073760120048</c:v>
                </c:pt>
                <c:pt idx="15">
                  <c:v>51.327856515144219</c:v>
                </c:pt>
                <c:pt idx="16">
                  <c:v>61.674646690794134</c:v>
                </c:pt>
                <c:pt idx="17">
                  <c:v>73.412234788524785</c:v>
                </c:pt>
                <c:pt idx="18">
                  <c:v>86.643881396984852</c:v>
                </c:pt>
                <c:pt idx="19">
                  <c:v>101.47491589779986</c:v>
                </c:pt>
                <c:pt idx="20">
                  <c:v>118.01267636280043</c:v>
                </c:pt>
              </c:numCache>
            </c:numRef>
          </c:val>
          <c:smooth val="0"/>
          <c:extLst>
            <c:ext xmlns:c16="http://schemas.microsoft.com/office/drawing/2014/chart" uri="{C3380CC4-5D6E-409C-BE32-E72D297353CC}">
              <c16:uniqueId val="{0000000C-B02A-41B6-B86D-01CE056F914D}"/>
            </c:ext>
          </c:extLst>
        </c:ser>
        <c:ser>
          <c:idx val="13"/>
          <c:order val="13"/>
          <c:tx>
            <c:strRef>
              <c:f>Equations!$AI$5</c:f>
              <c:strCache>
                <c:ptCount val="1"/>
                <c:pt idx="0">
                  <c:v>160</c:v>
                </c:pt>
              </c:strCache>
            </c:strRef>
          </c:tx>
          <c:spPr>
            <a:ln w="19050" cap="rnd">
              <a:solidFill>
                <a:schemeClr val="accent2">
                  <a:lumMod val="80000"/>
                  <a:lumOff val="2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Equations!$AI$6:$AI$26</c:f>
              <c:numCache>
                <c:formatCode>0.00</c:formatCode>
                <c:ptCount val="21"/>
                <c:pt idx="0">
                  <c:v>8.2106268048025607E-2</c:v>
                </c:pt>
                <c:pt idx="1">
                  <c:v>0.22541029510624819</c:v>
                </c:pt>
                <c:pt idx="2">
                  <c:v>0.49337410121771125</c:v>
                </c:pt>
                <c:pt idx="3">
                  <c:v>0.93571181340172482</c:v>
                </c:pt>
                <c:pt idx="4">
                  <c:v>1.6075290041047996</c:v>
                </c:pt>
                <c:pt idx="5">
                  <c:v>2.5688547416369549</c:v>
                </c:pt>
                <c:pt idx="6">
                  <c:v>3.8842795415659674</c:v>
                </c:pt>
                <c:pt idx="7">
                  <c:v>5.6226642120165691</c:v>
                </c:pt>
                <c:pt idx="8">
                  <c:v>7.8568989805461165</c:v>
                </c:pt>
                <c:pt idx="9">
                  <c:v>10.663699843566345</c:v>
                </c:pt>
                <c:pt idx="10">
                  <c:v>14.123433398853836</c:v>
                </c:pt>
                <c:pt idx="11">
                  <c:v>18.319964057396209</c:v>
                </c:pt>
                <c:pt idx="12">
                  <c:v>23.340519222935658</c:v>
                </c:pt>
                <c:pt idx="13">
                  <c:v>29.275569159430866</c:v>
                </c:pt>
                <c:pt idx="14">
                  <c:v>36.218719049877997</c:v>
                </c:pt>
                <c:pt idx="15">
                  <c:v>44.266611307579844</c:v>
                </c:pt>
                <c:pt idx="16">
                  <c:v>53.518836607782816</c:v>
                </c:pt>
                <c:pt idx="17">
                  <c:v>64.077852410702761</c:v>
                </c:pt>
                <c:pt idx="18">
                  <c:v>76.048907976987593</c:v>
                </c:pt>
                <c:pt idx="19">
                  <c:v>89.5399750540453</c:v>
                </c:pt>
                <c:pt idx="20">
                  <c:v>104.66168355047954</c:v>
                </c:pt>
              </c:numCache>
            </c:numRef>
          </c:val>
          <c:smooth val="0"/>
          <c:extLst>
            <c:ext xmlns:c16="http://schemas.microsoft.com/office/drawing/2014/chart" uri="{C3380CC4-5D6E-409C-BE32-E72D297353CC}">
              <c16:uniqueId val="{0000000D-B02A-41B6-B86D-01CE056F914D}"/>
            </c:ext>
          </c:extLst>
        </c:ser>
        <c:ser>
          <c:idx val="14"/>
          <c:order val="14"/>
          <c:tx>
            <c:strRef>
              <c:f>Equations!$AJ$5</c:f>
              <c:strCache>
                <c:ptCount val="1"/>
                <c:pt idx="0">
                  <c:v>170</c:v>
                </c:pt>
              </c:strCache>
            </c:strRef>
          </c:tx>
          <c:spPr>
            <a:ln w="19050" cap="rnd">
              <a:solidFill>
                <a:schemeClr val="accent3">
                  <a:lumMod val="80000"/>
                  <a:lumOff val="2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Equations!$AJ$6:$AJ$26</c:f>
              <c:numCache>
                <c:formatCode>0.00</c:formatCode>
                <c:ptCount val="21"/>
                <c:pt idx="0">
                  <c:v>5.7728492832853785E-2</c:v>
                </c:pt>
                <c:pt idx="1">
                  <c:v>0.16376861266073142</c:v>
                </c:pt>
                <c:pt idx="2">
                  <c:v>0.36768931721662496</c:v>
                </c:pt>
                <c:pt idx="3">
                  <c:v>0.71198925321415429</c:v>
                </c:pt>
                <c:pt idx="4">
                  <c:v>1.2448644861784814</c:v>
                </c:pt>
                <c:pt idx="5">
                  <c:v>2.0198256789041502</c:v>
                </c:pt>
                <c:pt idx="6">
                  <c:v>3.0953959275616549</c:v>
                </c:pt>
                <c:pt idx="7">
                  <c:v>4.5348636268380051</c:v>
                </c:pt>
                <c:pt idx="8">
                  <c:v>6.4060749978462797</c:v>
                </c:pt>
                <c:pt idx="9">
                  <c:v>8.7812563920593565</c:v>
                </c:pt>
                <c:pt idx="10">
                  <c:v>11.736859665049279</c:v>
                </c:pt>
                <c:pt idx="11">
                  <c:v>15.353425879890938</c:v>
                </c:pt>
                <c:pt idx="12">
                  <c:v>19.715463877008318</c:v>
                </c:pt>
                <c:pt idx="13">
                  <c:v>24.911341110352076</c:v>
                </c:pt>
                <c:pt idx="14">
                  <c:v>31.033184752771774</c:v>
                </c:pt>
                <c:pt idx="15">
                  <c:v>38.176791506541832</c:v>
                </c:pt>
                <c:pt idx="16">
                  <c:v>46.441544873544927</c:v>
                </c:pt>
                <c:pt idx="17">
                  <c:v>55.93033887873986</c:v>
                </c:pt>
                <c:pt idx="18">
                  <c:v>66.749507423308586</c:v>
                </c:pt>
                <c:pt idx="19">
                  <c:v>79.008758585754947</c:v>
                </c:pt>
                <c:pt idx="20">
                  <c:v>92.821113300957094</c:v>
                </c:pt>
              </c:numCache>
            </c:numRef>
          </c:val>
          <c:smooth val="0"/>
          <c:extLst>
            <c:ext xmlns:c16="http://schemas.microsoft.com/office/drawing/2014/chart" uri="{C3380CC4-5D6E-409C-BE32-E72D297353CC}">
              <c16:uniqueId val="{0000000E-B02A-41B6-B86D-01CE056F914D}"/>
            </c:ext>
          </c:extLst>
        </c:ser>
        <c:ser>
          <c:idx val="15"/>
          <c:order val="15"/>
          <c:tx>
            <c:strRef>
              <c:f>Equations!$AK$5</c:f>
              <c:strCache>
                <c:ptCount val="1"/>
                <c:pt idx="0">
                  <c:v>180</c:v>
                </c:pt>
              </c:strCache>
            </c:strRef>
          </c:tx>
          <c:spPr>
            <a:ln w="19050" cap="rnd">
              <a:solidFill>
                <a:schemeClr val="accent4">
                  <a:lumMod val="80000"/>
                  <a:lumOff val="2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Equations!$AK$6:$AK$26</c:f>
              <c:numCache>
                <c:formatCode>0.00</c:formatCode>
                <c:ptCount val="21"/>
                <c:pt idx="0">
                  <c:v>4.0588605035654132E-2</c:v>
                </c:pt>
                <c:pt idx="1">
                  <c:v>0.118983733552094</c:v>
                </c:pt>
                <c:pt idx="2">
                  <c:v>0.27402215410486269</c:v>
                </c:pt>
                <c:pt idx="3">
                  <c:v>0.54175729047337751</c:v>
                </c:pt>
                <c:pt idx="4">
                  <c:v>0.96401843138836951</c:v>
                </c:pt>
                <c:pt idx="5">
                  <c:v>1.5881379772220567</c:v>
                </c:pt>
                <c:pt idx="6">
                  <c:v>2.4667318213926577</c:v>
                </c:pt>
                <c:pt idx="7">
                  <c:v>3.6575166751142008</c:v>
                </c:pt>
                <c:pt idx="8">
                  <c:v>5.2231544505843708</c:v>
                </c:pt>
                <c:pt idx="9">
                  <c:v>7.2311172439465903</c:v>
                </c:pt>
                <c:pt idx="10">
                  <c:v>9.7535684777782521</c:v>
                </c:pt>
                <c:pt idx="11">
                  <c:v>12.867257026857335</c:v>
                </c:pt>
                <c:pt idx="12">
                  <c:v>16.653421981446893</c:v>
                </c:pt>
                <c:pt idx="13">
                  <c:v>21.197706269577605</c:v>
                </c:pt>
                <c:pt idx="14">
                  <c:v>26.590077759884547</c:v>
                </c:pt>
                <c:pt idx="15">
                  <c:v>32.924756756440544</c:v>
                </c:pt>
                <c:pt idx="16">
                  <c:v>40.300149011980452</c:v>
                </c:pt>
                <c:pt idx="17">
                  <c:v>48.818783548497763</c:v>
                </c:pt>
                <c:pt idx="18">
                  <c:v>58.587254699338573</c:v>
                </c:pt>
                <c:pt idx="19">
                  <c:v>69.716167884727284</c:v>
                </c:pt>
                <c:pt idx="20">
                  <c:v>82.32008871015033</c:v>
                </c:pt>
              </c:numCache>
            </c:numRef>
          </c:val>
          <c:smooth val="0"/>
          <c:extLst>
            <c:ext xmlns:c16="http://schemas.microsoft.com/office/drawing/2014/chart" uri="{C3380CC4-5D6E-409C-BE32-E72D297353CC}">
              <c16:uniqueId val="{0000000F-B02A-41B6-B86D-01CE056F914D}"/>
            </c:ext>
          </c:extLst>
        </c:ser>
        <c:ser>
          <c:idx val="16"/>
          <c:order val="16"/>
          <c:tx>
            <c:strRef>
              <c:f>Equations!$AL$5</c:f>
              <c:strCache>
                <c:ptCount val="1"/>
                <c:pt idx="0">
                  <c:v>190</c:v>
                </c:pt>
              </c:strCache>
            </c:strRef>
          </c:tx>
          <c:spPr>
            <a:ln w="19050" cap="rnd">
              <a:solidFill>
                <a:schemeClr val="accent5">
                  <a:lumMod val="80000"/>
                  <a:lumOff val="2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Equations!$AL$6:$AL$26</c:f>
              <c:numCache>
                <c:formatCode>0.00</c:formatCode>
                <c:ptCount val="21"/>
                <c:pt idx="0">
                  <c:v>2.8537638484868837E-2</c:v>
                </c:pt>
                <c:pt idx="1">
                  <c:v>8.6445922817481924E-2</c:v>
                </c:pt>
                <c:pt idx="2">
                  <c:v>0.20421627016166691</c:v>
                </c:pt>
                <c:pt idx="3">
                  <c:v>0.41222667400679847</c:v>
                </c:pt>
                <c:pt idx="4">
                  <c:v>0.74653229036148316</c:v>
                </c:pt>
                <c:pt idx="5">
                  <c:v>1.2487128275660762</c:v>
                </c:pt>
                <c:pt idx="6">
                  <c:v>1.9657472003797329</c:v>
                </c:pt>
                <c:pt idx="7">
                  <c:v>2.9499075009816798</c:v>
                </c:pt>
                <c:pt idx="8">
                  <c:v>4.2586673468279974</c:v>
                </c:pt>
                <c:pt idx="9">
                  <c:v>5.9546213276479838</c:v>
                </c:pt>
                <c:pt idx="10">
                  <c:v>8.1054132677413833</c:v>
                </c:pt>
                <c:pt idx="11">
                  <c:v>10.783671650250952</c:v>
                </c:pt>
                <c:pt idx="12">
                  <c:v>14.066950969160859</c:v>
                </c:pt>
                <c:pt idx="13">
                  <c:v>18.037678064010841</c:v>
                </c:pt>
                <c:pt idx="14">
                  <c:v>22.783102698267495</c:v>
                </c:pt>
                <c:pt idx="15">
                  <c:v>28.395251792833836</c:v>
                </c:pt>
                <c:pt idx="16">
                  <c:v>34.97088683871474</c:v>
                </c:pt>
                <c:pt idx="17">
                  <c:v>42.611464098619976</c:v>
                </c:pt>
                <c:pt idx="18">
                  <c:v>51.423097273772022</c:v>
                </c:pt>
                <c:pt idx="19">
                  <c:v>61.516522364493639</c:v>
                </c:pt>
                <c:pt idx="20">
                  <c:v>73.0070644948525</c:v>
                </c:pt>
              </c:numCache>
            </c:numRef>
          </c:val>
          <c:smooth val="0"/>
          <c:extLst>
            <c:ext xmlns:c16="http://schemas.microsoft.com/office/drawing/2014/chart" uri="{C3380CC4-5D6E-409C-BE32-E72D297353CC}">
              <c16:uniqueId val="{00000010-B02A-41B6-B86D-01CE056F914D}"/>
            </c:ext>
          </c:extLst>
        </c:ser>
        <c:ser>
          <c:idx val="17"/>
          <c:order val="17"/>
          <c:tx>
            <c:strRef>
              <c:f>Equations!$AM$5</c:f>
              <c:strCache>
                <c:ptCount val="1"/>
                <c:pt idx="0">
                  <c:v>200</c:v>
                </c:pt>
              </c:strCache>
            </c:strRef>
          </c:tx>
          <c:spPr>
            <a:ln w="19050" cap="rnd">
              <a:solidFill>
                <a:schemeClr val="accent6">
                  <a:lumMod val="80000"/>
                  <a:lumOff val="20000"/>
                </a:schemeClr>
              </a:solidFill>
              <a:round/>
            </a:ln>
            <a:effectLst/>
          </c:spPr>
          <c:marker>
            <c:symbol val="none"/>
          </c:marker>
          <c:cat>
            <c:numRef>
              <c:f>Equations!$U$6:$U$26</c:f>
              <c:numCache>
                <c:formatCode>General</c:formatCode>
                <c:ptCount val="21"/>
                <c:pt idx="0">
                  <c:v>30</c:v>
                </c:pt>
                <c:pt idx="1">
                  <c:v>40</c:v>
                </c:pt>
                <c:pt idx="2">
                  <c:v>50</c:v>
                </c:pt>
                <c:pt idx="3">
                  <c:v>60</c:v>
                </c:pt>
                <c:pt idx="4">
                  <c:v>70</c:v>
                </c:pt>
                <c:pt idx="5">
                  <c:v>80</c:v>
                </c:pt>
                <c:pt idx="6">
                  <c:v>90</c:v>
                </c:pt>
                <c:pt idx="7">
                  <c:v>100</c:v>
                </c:pt>
                <c:pt idx="8">
                  <c:v>110</c:v>
                </c:pt>
                <c:pt idx="9">
                  <c:v>120</c:v>
                </c:pt>
                <c:pt idx="10">
                  <c:v>130</c:v>
                </c:pt>
                <c:pt idx="11">
                  <c:v>140</c:v>
                </c:pt>
                <c:pt idx="12">
                  <c:v>150</c:v>
                </c:pt>
                <c:pt idx="13">
                  <c:v>160</c:v>
                </c:pt>
                <c:pt idx="14">
                  <c:v>170</c:v>
                </c:pt>
                <c:pt idx="15">
                  <c:v>180</c:v>
                </c:pt>
                <c:pt idx="16">
                  <c:v>190</c:v>
                </c:pt>
                <c:pt idx="17">
                  <c:v>200</c:v>
                </c:pt>
                <c:pt idx="18">
                  <c:v>210</c:v>
                </c:pt>
                <c:pt idx="19">
                  <c:v>220</c:v>
                </c:pt>
                <c:pt idx="20">
                  <c:v>230</c:v>
                </c:pt>
              </c:numCache>
            </c:numRef>
          </c:cat>
          <c:val>
            <c:numRef>
              <c:f>Equations!$AM$6:$AM$26</c:f>
              <c:numCache>
                <c:formatCode>0.00</c:formatCode>
                <c:ptCount val="21"/>
                <c:pt idx="0">
                  <c:v>2.0064666168686511E-2</c:v>
                </c:pt>
                <c:pt idx="1">
                  <c:v>6.2806043722726607E-2</c:v>
                </c:pt>
                <c:pt idx="2">
                  <c:v>0.15219311422091644</c:v>
                </c:pt>
                <c:pt idx="3">
                  <c:v>0.31366597875263508</c:v>
                </c:pt>
                <c:pt idx="4">
                  <c:v>0.57811183106709707</c:v>
                </c:pt>
                <c:pt idx="5">
                  <c:v>0.98183139506274952</c:v>
                </c:pt>
                <c:pt idx="6">
                  <c:v>1.566510806845288</c:v>
                </c:pt>
                <c:pt idx="7">
                  <c:v>2.3791974274666305</c:v>
                </c:pt>
                <c:pt idx="8">
                  <c:v>3.4722786282741551</c:v>
                </c:pt>
                <c:pt idx="9">
                  <c:v>4.9034629033795438</c:v>
                </c:pt>
                <c:pt idx="10">
                  <c:v>6.7357628534170289</c:v>
                </c:pt>
                <c:pt idx="11">
                  <c:v>9.037479706646403</c:v>
                </c:pt>
                <c:pt idx="12">
                  <c:v>11.882189125407853</c:v>
                </c:pt>
                <c:pt idx="13">
                  <c:v>15.348728103089291</c:v>
                </c:pt>
                <c:pt idx="14">
                  <c:v>19.521182797851871</c:v>
                </c:pt>
                <c:pt idx="15">
                  <c:v>24.488877179653318</c:v>
                </c:pt>
                <c:pt idx="16">
                  <c:v>30.346362389941376</c:v>
                </c:pt>
                <c:pt idx="17">
                  <c:v>37.193406730919222</c:v>
                </c:pt>
                <c:pt idx="18">
                  <c:v>45.134986214974205</c:v>
                </c:pt>
                <c:pt idx="19">
                  <c:v>54.281275615699506</c:v>
                </c:pt>
                <c:pt idx="20">
                  <c:v>64.747639970635291</c:v>
                </c:pt>
              </c:numCache>
            </c:numRef>
          </c:val>
          <c:smooth val="0"/>
          <c:extLst>
            <c:ext xmlns:c16="http://schemas.microsoft.com/office/drawing/2014/chart" uri="{C3380CC4-5D6E-409C-BE32-E72D297353CC}">
              <c16:uniqueId val="{00000011-B02A-41B6-B86D-01CE056F914D}"/>
            </c:ext>
          </c:extLst>
        </c:ser>
        <c:dLbls>
          <c:showLegendKey val="0"/>
          <c:showVal val="0"/>
          <c:showCatName val="0"/>
          <c:showSerName val="0"/>
          <c:showPercent val="0"/>
          <c:showBubbleSize val="0"/>
        </c:dLbls>
        <c:smooth val="0"/>
        <c:axId val="416333599"/>
        <c:axId val="416335039"/>
      </c:lineChart>
      <c:catAx>
        <c:axId val="416333599"/>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Peak Hour Volume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6335039"/>
        <c:crosses val="autoZero"/>
        <c:auto val="1"/>
        <c:lblAlgn val="ctr"/>
        <c:lblOffset val="100"/>
        <c:noMultiLvlLbl val="0"/>
      </c:catAx>
      <c:valAx>
        <c:axId val="416335039"/>
        <c:scaling>
          <c:orientation val="minMax"/>
          <c:max val="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90th Percentile Queue (vehicles)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6333599"/>
        <c:crosses val="autoZero"/>
        <c:crossBetween val="midCat"/>
      </c:valAx>
      <c:spPr>
        <a:noFill/>
        <a:ln>
          <a:noFill/>
        </a:ln>
        <a:effectLst/>
      </c:spPr>
    </c:plotArea>
    <c:legend>
      <c:legendPos val="b"/>
      <c:layout>
        <c:manualLayout>
          <c:xMode val="edge"/>
          <c:yMode val="edge"/>
          <c:x val="0.64831882427740006"/>
          <c:y val="0.63860075756890888"/>
          <c:w val="0.29739264928840414"/>
          <c:h val="0.20861079219288176"/>
        </c:manualLayout>
      </c:layout>
      <c:overlay val="0"/>
      <c:spPr>
        <a:solidFill>
          <a:schemeClr val="bg1"/>
        </a:solidFill>
        <a:ln w="12700">
          <a:solidFill>
            <a:schemeClr val="tx1"/>
          </a:solidFill>
        </a:ln>
        <a:effectLst/>
      </c:spPr>
      <c:txPr>
        <a:bodyPr rot="0" spcFirstLastPara="1" vertOverflow="ellipsis" vert="horz" wrap="square" anchor="b" anchorCtr="0"/>
        <a:lstStyle/>
        <a:p>
          <a:pPr>
            <a:defRPr sz="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504826</xdr:colOff>
      <xdr:row>11</xdr:row>
      <xdr:rowOff>85724</xdr:rowOff>
    </xdr:from>
    <xdr:to>
      <xdr:col>15</xdr:col>
      <xdr:colOff>447676</xdr:colOff>
      <xdr:row>35</xdr:row>
      <xdr:rowOff>57149</xdr:rowOff>
    </xdr:to>
    <xdr:pic>
      <xdr:nvPicPr>
        <xdr:cNvPr id="3" name="Picture 2">
          <a:extLst>
            <a:ext uri="{FF2B5EF4-FFF2-40B4-BE49-F238E27FC236}">
              <a16:creationId xmlns:a16="http://schemas.microsoft.com/office/drawing/2014/main" id="{7C88E044-B2D0-6D34-9179-D7EBC779B9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4826" y="2181224"/>
          <a:ext cx="9086850" cy="4543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0</xdr:row>
      <xdr:rowOff>102870</xdr:rowOff>
    </xdr:from>
    <xdr:to>
      <xdr:col>11</xdr:col>
      <xdr:colOff>518160</xdr:colOff>
      <xdr:row>14</xdr:row>
      <xdr:rowOff>80010</xdr:rowOff>
    </xdr:to>
    <xdr:graphicFrame macro="">
      <xdr:nvGraphicFramePr>
        <xdr:cNvPr id="2" name="Chart 1">
          <a:extLst>
            <a:ext uri="{FF2B5EF4-FFF2-40B4-BE49-F238E27FC236}">
              <a16:creationId xmlns:a16="http://schemas.microsoft.com/office/drawing/2014/main" id="{F2AD9852-981F-483D-8EF5-D02E5A4D90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15</xdr:row>
      <xdr:rowOff>41910</xdr:rowOff>
    </xdr:from>
    <xdr:to>
      <xdr:col>11</xdr:col>
      <xdr:colOff>495300</xdr:colOff>
      <xdr:row>30</xdr:row>
      <xdr:rowOff>34290</xdr:rowOff>
    </xdr:to>
    <xdr:graphicFrame macro="">
      <xdr:nvGraphicFramePr>
        <xdr:cNvPr id="3" name="Chart 2">
          <a:extLst>
            <a:ext uri="{FF2B5EF4-FFF2-40B4-BE49-F238E27FC236}">
              <a16:creationId xmlns:a16="http://schemas.microsoft.com/office/drawing/2014/main" id="{61BFD367-C58A-C2D7-DA80-B8281A3519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83820</xdr:colOff>
      <xdr:row>6</xdr:row>
      <xdr:rowOff>3810</xdr:rowOff>
    </xdr:from>
    <xdr:to>
      <xdr:col>29</xdr:col>
      <xdr:colOff>114300</xdr:colOff>
      <xdr:row>24</xdr:row>
      <xdr:rowOff>30480</xdr:rowOff>
    </xdr:to>
    <xdr:graphicFrame macro="">
      <xdr:nvGraphicFramePr>
        <xdr:cNvPr id="4" name="Chart 3">
          <a:extLst>
            <a:ext uri="{FF2B5EF4-FFF2-40B4-BE49-F238E27FC236}">
              <a16:creationId xmlns:a16="http://schemas.microsoft.com/office/drawing/2014/main" id="{D506CDEA-06EC-98AC-5A43-F656C8E742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28</xdr:col>
      <xdr:colOff>350520</xdr:colOff>
      <xdr:row>33</xdr:row>
      <xdr:rowOff>114300</xdr:rowOff>
    </xdr:from>
    <xdr:to>
      <xdr:col>30</xdr:col>
      <xdr:colOff>76200</xdr:colOff>
      <xdr:row>34</xdr:row>
      <xdr:rowOff>68580</xdr:rowOff>
    </xdr:to>
    <xdr:sp macro="" textlink="">
      <xdr:nvSpPr>
        <xdr:cNvPr id="5" name="Rectangle 4">
          <a:extLst>
            <a:ext uri="{FF2B5EF4-FFF2-40B4-BE49-F238E27FC236}">
              <a16:creationId xmlns:a16="http://schemas.microsoft.com/office/drawing/2014/main" id="{4B160E8D-E427-BE74-A6FA-43EAE4A0AEC3}"/>
            </a:ext>
          </a:extLst>
        </xdr:cNvPr>
        <xdr:cNvSpPr/>
      </xdr:nvSpPr>
      <xdr:spPr>
        <a:xfrm>
          <a:off x="19850100" y="6362700"/>
          <a:ext cx="944880" cy="13716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lang="en-US" sz="800">
              <a:solidFill>
                <a:schemeClr val="tx1"/>
              </a:solidFill>
            </a:rPr>
            <a:t>QTool.xlsx/Equations</a:t>
          </a:r>
        </a:p>
      </xdr:txBody>
    </xdr:sp>
    <xdr:clientData/>
  </xdr:twoCellAnchor>
</xdr:wsDr>
</file>

<file path=xl/drawings/drawing3.xml><?xml version="1.0" encoding="utf-8"?>
<c:userShapes xmlns:c="http://schemas.openxmlformats.org/drawingml/2006/chart">
  <cdr:relSizeAnchor xmlns:cdr="http://schemas.openxmlformats.org/drawingml/2006/chartDrawing">
    <cdr:from>
      <cdr:x>0.69255</cdr:x>
      <cdr:y>0.5775</cdr:y>
    </cdr:from>
    <cdr:to>
      <cdr:x>0.9472</cdr:x>
      <cdr:y>0.6372</cdr:y>
    </cdr:to>
    <cdr:sp macro="" textlink="">
      <cdr:nvSpPr>
        <cdr:cNvPr id="2" name="Rectangle 1">
          <a:extLst xmlns:a="http://schemas.openxmlformats.org/drawingml/2006/main">
            <a:ext uri="{FF2B5EF4-FFF2-40B4-BE49-F238E27FC236}">
              <a16:creationId xmlns:a16="http://schemas.microsoft.com/office/drawing/2014/main" id="{98B72086-C2B3-E83C-0E58-6868E1DCA815}"/>
            </a:ext>
          </a:extLst>
        </cdr:cNvPr>
        <cdr:cNvSpPr/>
      </cdr:nvSpPr>
      <cdr:spPr>
        <a:xfrm xmlns:a="http://schemas.openxmlformats.org/drawingml/2006/main">
          <a:off x="3398521" y="1916430"/>
          <a:ext cx="1249656" cy="198125"/>
        </a:xfrm>
        <a:prstGeom xmlns:a="http://schemas.openxmlformats.org/drawingml/2006/main" prst="rect">
          <a:avLst/>
        </a:prstGeom>
        <a:solidFill xmlns:a="http://schemas.openxmlformats.org/drawingml/2006/main">
          <a:schemeClr val="bg1"/>
        </a:solidFill>
        <a:ln xmlns:a="http://schemas.openxmlformats.org/drawingml/2006/main" w="12700"/>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nchor="b"/>
        <a:lstStyle xmlns:a="http://schemas.openxmlformats.org/drawingml/2006/main"/>
        <a:p xmlns:a="http://schemas.openxmlformats.org/drawingml/2006/main">
          <a:pPr algn="ctr"/>
          <a:r>
            <a:rPr lang="en-US" sz="1000" b="1">
              <a:solidFill>
                <a:sysClr val="windowText" lastClr="000000"/>
              </a:solidFill>
            </a:rPr>
            <a:t>Lane Capacity (vph)</a:t>
          </a:r>
        </a:p>
      </cdr:txBody>
    </cdr:sp>
  </cdr:relSizeAnchor>
  <cdr:relSizeAnchor xmlns:cdr="http://schemas.openxmlformats.org/drawingml/2006/chartDrawing">
    <cdr:from>
      <cdr:x>0.10637</cdr:x>
      <cdr:y>0.14122</cdr:y>
    </cdr:from>
    <cdr:to>
      <cdr:x>0.23835</cdr:x>
      <cdr:y>0.24455</cdr:y>
    </cdr:to>
    <cdr:sp macro="" textlink="">
      <cdr:nvSpPr>
        <cdr:cNvPr id="4" name="Callout: Line 3">
          <a:extLst xmlns:a="http://schemas.openxmlformats.org/drawingml/2006/main">
            <a:ext uri="{FF2B5EF4-FFF2-40B4-BE49-F238E27FC236}">
              <a16:creationId xmlns:a16="http://schemas.microsoft.com/office/drawing/2014/main" id="{6C8FAD5A-69F6-7B7B-6E14-1C486BCA5EC5}"/>
            </a:ext>
          </a:extLst>
        </cdr:cNvPr>
        <cdr:cNvSpPr/>
      </cdr:nvSpPr>
      <cdr:spPr>
        <a:xfrm xmlns:a="http://schemas.openxmlformats.org/drawingml/2006/main">
          <a:off x="521970" y="468630"/>
          <a:ext cx="647700" cy="342900"/>
        </a:xfrm>
        <a:prstGeom xmlns:a="http://schemas.openxmlformats.org/drawingml/2006/main" prst="borderCallout1">
          <a:avLst>
            <a:gd name="adj1" fmla="val 98750"/>
            <a:gd name="adj2" fmla="val 100491"/>
            <a:gd name="adj3" fmla="val 129167"/>
            <a:gd name="adj4" fmla="val 108726"/>
          </a:avLst>
        </a:prstGeom>
        <a:solidFill xmlns:a="http://schemas.openxmlformats.org/drawingml/2006/main">
          <a:schemeClr val="bg1"/>
        </a:solidFill>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wrap="square" lIns="0" tIns="0" rIns="0" bIns="0"/>
        <a:lstStyle xmlns:a="http://schemas.openxmlformats.org/drawingml/2006/main"/>
        <a:p xmlns:a="http://schemas.openxmlformats.org/drawingml/2006/main">
          <a:pPr algn="ctr"/>
          <a:r>
            <a:rPr lang="en-US">
              <a:solidFill>
                <a:schemeClr val="tx1"/>
              </a:solidFill>
            </a:rPr>
            <a:t>30 vph Capacity</a:t>
          </a:r>
        </a:p>
      </cdr:txBody>
    </cdr:sp>
  </cdr:relSizeAnchor>
  <cdr:relSizeAnchor xmlns:cdr="http://schemas.openxmlformats.org/drawingml/2006/chartDrawing">
    <cdr:from>
      <cdr:x>0.80771</cdr:x>
      <cdr:y>0.41026</cdr:y>
    </cdr:from>
    <cdr:to>
      <cdr:x>0.9397</cdr:x>
      <cdr:y>0.51359</cdr:y>
    </cdr:to>
    <cdr:sp macro="" textlink="">
      <cdr:nvSpPr>
        <cdr:cNvPr id="5" name="Callout: Line 4">
          <a:extLst xmlns:a="http://schemas.openxmlformats.org/drawingml/2006/main">
            <a:ext uri="{FF2B5EF4-FFF2-40B4-BE49-F238E27FC236}">
              <a16:creationId xmlns:a16="http://schemas.microsoft.com/office/drawing/2014/main" id="{063B3C09-78B8-9288-72BF-E667768B84AC}"/>
            </a:ext>
          </a:extLst>
        </cdr:cNvPr>
        <cdr:cNvSpPr/>
      </cdr:nvSpPr>
      <cdr:spPr>
        <a:xfrm xmlns:a="http://schemas.openxmlformats.org/drawingml/2006/main">
          <a:off x="3963670" y="1361440"/>
          <a:ext cx="647700" cy="342900"/>
        </a:xfrm>
        <a:prstGeom xmlns:a="http://schemas.openxmlformats.org/drawingml/2006/main" prst="borderCallout1">
          <a:avLst>
            <a:gd name="adj1" fmla="val -1250"/>
            <a:gd name="adj2" fmla="val -1274"/>
            <a:gd name="adj3" fmla="val 16945"/>
            <a:gd name="adj4" fmla="val -24803"/>
          </a:avLst>
        </a:prstGeom>
        <a:solidFill xmlns:a="http://schemas.openxmlformats.org/drawingml/2006/main">
          <a:schemeClr val="bg1"/>
        </a:solidFill>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lIns="0" tIns="0" rIns="0" bIns="0"/>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en-US">
              <a:solidFill>
                <a:schemeClr val="tx1"/>
              </a:solidFill>
            </a:rPr>
            <a:t>200 vph Capacity</a:t>
          </a:r>
        </a:p>
      </cdr:txBody>
    </cdr:sp>
  </cdr:relSizeAnchor>
  <cdr:relSizeAnchor xmlns:cdr="http://schemas.openxmlformats.org/drawingml/2006/chartDrawing">
    <cdr:from>
      <cdr:x>0.10093</cdr:x>
      <cdr:y>0.44202</cdr:y>
    </cdr:from>
    <cdr:to>
      <cdr:x>0.48137</cdr:x>
      <cdr:y>0.85075</cdr:y>
    </cdr:to>
    <cdr:cxnSp macro="">
      <cdr:nvCxnSpPr>
        <cdr:cNvPr id="7" name="Straight Arrow Connector 6">
          <a:extLst xmlns:a="http://schemas.openxmlformats.org/drawingml/2006/main">
            <a:ext uri="{FF2B5EF4-FFF2-40B4-BE49-F238E27FC236}">
              <a16:creationId xmlns:a16="http://schemas.microsoft.com/office/drawing/2014/main" id="{40A89CB9-B0CA-C705-17E3-B630937612CB}"/>
            </a:ext>
          </a:extLst>
        </cdr:cNvPr>
        <cdr:cNvCxnSpPr/>
      </cdr:nvCxnSpPr>
      <cdr:spPr>
        <a:xfrm xmlns:a="http://schemas.openxmlformats.org/drawingml/2006/main" rot="10800000">
          <a:off x="495300" y="1466850"/>
          <a:ext cx="1866900" cy="1356360"/>
        </a:xfrm>
        <a:prstGeom xmlns:a="http://schemas.openxmlformats.org/drawingml/2006/main" prst="bentConnector3">
          <a:avLst>
            <a:gd name="adj1" fmla="val -1020"/>
          </a:avLst>
        </a:prstGeom>
        <a:ln xmlns:a="http://schemas.openxmlformats.org/drawingml/2006/main">
          <a:tailEnd type="stealth" w="lg" len="lg"/>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989B8-F60D-4622-BB10-6B66E1EB50F1}">
  <dimension ref="B3:F9"/>
  <sheetViews>
    <sheetView tabSelected="1" workbookViewId="0">
      <selection activeCell="S19" sqref="S19"/>
    </sheetView>
  </sheetViews>
  <sheetFormatPr defaultRowHeight="15"/>
  <sheetData>
    <row r="3" spans="2:6" ht="15.75">
      <c r="B3" s="28" t="s">
        <v>25</v>
      </c>
      <c r="C3" s="28"/>
      <c r="D3" s="28"/>
      <c r="E3" s="28"/>
      <c r="F3" s="27"/>
    </row>
    <row r="4" spans="2:6" ht="15.75">
      <c r="B4" s="28" t="s">
        <v>26</v>
      </c>
      <c r="C4" s="28"/>
      <c r="D4" s="28"/>
      <c r="E4" s="28"/>
      <c r="F4" s="27"/>
    </row>
    <row r="5" spans="2:6" ht="15.75">
      <c r="B5" s="28"/>
      <c r="C5" s="28"/>
      <c r="D5" s="29" t="s">
        <v>20</v>
      </c>
      <c r="E5" s="28" t="s">
        <v>50</v>
      </c>
      <c r="F5" s="27"/>
    </row>
    <row r="6" spans="2:6" ht="15.75">
      <c r="B6" s="28"/>
      <c r="C6" s="28"/>
      <c r="D6" s="29" t="s">
        <v>21</v>
      </c>
      <c r="E6" s="28" t="s">
        <v>22</v>
      </c>
      <c r="F6" s="27"/>
    </row>
    <row r="7" spans="2:6" ht="15.75">
      <c r="B7" s="28"/>
      <c r="C7" s="28"/>
      <c r="D7" s="29" t="s">
        <v>51</v>
      </c>
      <c r="E7" s="28" t="s">
        <v>23</v>
      </c>
      <c r="F7" s="27"/>
    </row>
    <row r="8" spans="2:6" ht="15.75">
      <c r="B8" s="28"/>
      <c r="C8" s="28"/>
      <c r="D8" s="28"/>
      <c r="E8" s="28"/>
      <c r="F8" s="27"/>
    </row>
    <row r="9" spans="2:6" ht="15.75">
      <c r="B9" s="28" t="s">
        <v>24</v>
      </c>
      <c r="C9" s="28"/>
      <c r="D9" s="28"/>
      <c r="E9" s="28"/>
      <c r="F9" s="27"/>
    </row>
  </sheetData>
  <sheetProtection algorithmName="SHA-512" hashValue="+PyCr3S8oj5N/L2x4015g76KfbaVldDT4zEBS7/2t6dH41zbsRZpRXaCVFpW3eX8eAqrfJHlBzhFK/uHAAN8RQ==" saltValue="HgE+cbmAWO3f7NxEJs/+Z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1A866-D384-4170-A143-C8BFC17B40A9}">
  <dimension ref="B1:F28"/>
  <sheetViews>
    <sheetView showGridLines="0" zoomScaleNormal="100" workbookViewId="0">
      <selection activeCell="J12" sqref="J12"/>
    </sheetView>
  </sheetViews>
  <sheetFormatPr defaultRowHeight="15"/>
  <cols>
    <col min="2" max="2" width="33.5703125" customWidth="1"/>
    <col min="4" max="4" width="19.140625" customWidth="1"/>
  </cols>
  <sheetData>
    <row r="1" spans="2:6" ht="29.25">
      <c r="B1" s="30" t="s">
        <v>4</v>
      </c>
    </row>
    <row r="2" spans="2:6" ht="50.25" customHeight="1">
      <c r="B2" s="46" t="s">
        <v>19</v>
      </c>
      <c r="C2" s="46"/>
      <c r="D2" s="46"/>
      <c r="E2" s="46"/>
      <c r="F2" s="46"/>
    </row>
    <row r="3" spans="2:6" ht="15.75">
      <c r="B3" s="28" t="s">
        <v>42</v>
      </c>
      <c r="C3" s="28"/>
      <c r="D3" s="28"/>
      <c r="E3" s="28"/>
      <c r="F3" s="28"/>
    </row>
    <row r="4" spans="2:6" ht="15.75">
      <c r="B4" s="28" t="s">
        <v>18</v>
      </c>
      <c r="C4" s="28"/>
      <c r="D4" s="28"/>
      <c r="E4" s="28"/>
      <c r="F4" s="28"/>
    </row>
    <row r="5" spans="2:6" ht="15.75">
      <c r="B5" s="28" t="s">
        <v>39</v>
      </c>
      <c r="C5" s="28"/>
      <c r="D5" s="28"/>
      <c r="E5" s="28"/>
      <c r="F5" s="28"/>
    </row>
    <row r="7" spans="2:6" ht="19.5">
      <c r="B7" s="47" t="s">
        <v>28</v>
      </c>
      <c r="C7" s="47"/>
      <c r="D7" s="47"/>
    </row>
    <row r="8" spans="2:6">
      <c r="B8" s="48" t="s">
        <v>29</v>
      </c>
      <c r="C8" s="48"/>
      <c r="D8" s="48"/>
    </row>
    <row r="9" spans="2:6">
      <c r="B9" s="31" t="s">
        <v>30</v>
      </c>
      <c r="C9" s="45" t="s">
        <v>44</v>
      </c>
      <c r="D9" s="44"/>
    </row>
    <row r="10" spans="2:6">
      <c r="B10" s="31" t="s">
        <v>36</v>
      </c>
      <c r="C10" s="45" t="s">
        <v>45</v>
      </c>
      <c r="D10" s="44"/>
    </row>
    <row r="11" spans="2:6">
      <c r="B11" s="31" t="s">
        <v>31</v>
      </c>
      <c r="C11" s="45" t="s">
        <v>46</v>
      </c>
      <c r="D11" s="44"/>
    </row>
    <row r="12" spans="2:6">
      <c r="B12" s="31" t="s">
        <v>37</v>
      </c>
      <c r="C12" s="45" t="s">
        <v>47</v>
      </c>
      <c r="D12" s="44"/>
    </row>
    <row r="13" spans="2:6">
      <c r="B13" s="31" t="s">
        <v>32</v>
      </c>
      <c r="C13" s="45" t="s">
        <v>48</v>
      </c>
      <c r="D13" s="44"/>
    </row>
    <row r="14" spans="2:6">
      <c r="B14" s="31" t="s">
        <v>33</v>
      </c>
      <c r="C14" s="45" t="s">
        <v>49</v>
      </c>
      <c r="D14" s="44"/>
    </row>
    <row r="15" spans="2:6">
      <c r="B15" s="31" t="s">
        <v>34</v>
      </c>
      <c r="C15" s="43">
        <v>45572</v>
      </c>
      <c r="D15" s="44"/>
    </row>
    <row r="16" spans="2:6">
      <c r="B16" s="31" t="s">
        <v>35</v>
      </c>
      <c r="C16" s="45" t="s">
        <v>43</v>
      </c>
      <c r="D16" s="44"/>
    </row>
    <row r="17" spans="2:4" ht="15.75" customHeight="1" thickBot="1">
      <c r="B17" s="32"/>
      <c r="C17" s="32"/>
      <c r="D17" s="32"/>
    </row>
    <row r="18" spans="2:4" ht="15.75" customHeight="1">
      <c r="B18" s="33" t="s">
        <v>38</v>
      </c>
      <c r="C18" s="34">
        <v>350</v>
      </c>
      <c r="D18" s="32" t="s">
        <v>15</v>
      </c>
    </row>
    <row r="19" spans="2:4">
      <c r="B19" s="35" t="s">
        <v>14</v>
      </c>
      <c r="C19" s="36">
        <v>90</v>
      </c>
      <c r="D19" s="32" t="s">
        <v>1</v>
      </c>
    </row>
    <row r="20" spans="2:4">
      <c r="B20" s="35" t="s">
        <v>0</v>
      </c>
      <c r="C20" s="36">
        <v>1</v>
      </c>
      <c r="D20" s="32" t="s">
        <v>40</v>
      </c>
    </row>
    <row r="21" spans="2:4">
      <c r="B21" s="35" t="s">
        <v>2</v>
      </c>
      <c r="C21" s="36">
        <v>120</v>
      </c>
      <c r="D21" s="32" t="s">
        <v>1</v>
      </c>
    </row>
    <row r="22" spans="2:4">
      <c r="B22" s="35" t="s">
        <v>3</v>
      </c>
      <c r="C22" s="37">
        <f>ROUND((1+(C20-1)*0.949)*C21,0)</f>
        <v>120</v>
      </c>
      <c r="D22" s="32" t="s">
        <v>1</v>
      </c>
    </row>
    <row r="23" spans="2:4">
      <c r="B23" s="35" t="s">
        <v>10</v>
      </c>
      <c r="C23" s="38">
        <f>ROUND((0.0743*EXP(-0.074*C22))*$C$19^(C22*0.0114+1.6865)+0.5,0)</f>
        <v>10</v>
      </c>
      <c r="D23" s="32" t="s">
        <v>12</v>
      </c>
    </row>
    <row r="24" spans="2:4">
      <c r="B24" s="35" t="s">
        <v>27</v>
      </c>
      <c r="C24" s="36">
        <v>30</v>
      </c>
      <c r="D24" s="32" t="s">
        <v>16</v>
      </c>
    </row>
    <row r="25" spans="2:4" ht="15.75" thickBot="1">
      <c r="B25" s="39" t="s">
        <v>17</v>
      </c>
      <c r="C25" s="40">
        <f>C23*C24</f>
        <v>300</v>
      </c>
      <c r="D25" s="32" t="s">
        <v>15</v>
      </c>
    </row>
    <row r="26" spans="2:4">
      <c r="B26" s="32"/>
      <c r="C26" s="32"/>
      <c r="D26" s="32"/>
    </row>
    <row r="27" spans="2:4" ht="19.5">
      <c r="B27" s="41" t="s">
        <v>41</v>
      </c>
      <c r="C27" s="41"/>
      <c r="D27" s="41"/>
    </row>
    <row r="28" spans="2:4" ht="18.75">
      <c r="B28" s="42" t="str">
        <f>IF(C25&gt;C18,"Expected queue exceeds queue storage.","Queue storage is sufficient.")</f>
        <v>Queue storage is sufficient.</v>
      </c>
      <c r="C28" s="42"/>
      <c r="D28" s="42"/>
    </row>
  </sheetData>
  <sheetProtection algorithmName="SHA-512" hashValue="hUpF0HJv83M0fYLUAj3a0R4QDc443gMl5oi1ymeCzliHKrnA6x+xwVfC+Y4j9Sg5KJjff6BM5H0f+7kB31ZNcQ==" saltValue="ac7vvvKWPn3XaiKRAEElVQ==" spinCount="100000" sheet="1" objects="1" scenarios="1"/>
  <protectedRanges>
    <protectedRange sqref="C9:D16 C18:C21 C24" name="Editable Range"/>
  </protectedRanges>
  <mergeCells count="13">
    <mergeCell ref="B2:F2"/>
    <mergeCell ref="B7:D7"/>
    <mergeCell ref="B8:D8"/>
    <mergeCell ref="C9:D9"/>
    <mergeCell ref="C14:D14"/>
    <mergeCell ref="B27:D27"/>
    <mergeCell ref="B28:D28"/>
    <mergeCell ref="C15:D15"/>
    <mergeCell ref="C16:D16"/>
    <mergeCell ref="C10:D10"/>
    <mergeCell ref="C11:D11"/>
    <mergeCell ref="C12:D12"/>
    <mergeCell ref="C13:D13"/>
  </mergeCells>
  <conditionalFormatting sqref="B27:D27">
    <cfRule type="expression" dxfId="0" priority="1">
      <formula>$C$25/$C$18&gt;1</formula>
    </cfRule>
  </conditionalFormatting>
  <dataValidations count="3">
    <dataValidation type="whole" allowBlank="1" showInputMessage="1" showErrorMessage="1" error="Please enter a number between 1 and 4." promptTitle="Service Lanes" prompt="Input between 1 and 4 lanes." sqref="C20" xr:uid="{39EC99E6-C228-4087-AA7F-FEC0BFB8F84C}">
      <formula1>1</formula1>
      <formula2>4</formula2>
    </dataValidation>
    <dataValidation type="whole" allowBlank="1" showInputMessage="1" showErrorMessage="1" promptTitle="Capacity Per Lane" prompt="Please enter a number between 30vph and 200vph." sqref="C21" xr:uid="{697C48C2-4F87-445A-92BE-FE8E9B7DD222}">
      <formula1>30</formula1>
      <formula2>200</formula2>
    </dataValidation>
    <dataValidation type="whole" allowBlank="1" showInputMessage="1" showErrorMessage="1" promptTitle="Average vehicle length in queue" prompt="This is the option to modify vehicle lengths.  Note this length includes the space between two vehicles.  If unknown, use the average of 25 feet." sqref="C24" xr:uid="{0B0966B8-F959-4D40-9F8B-DACFD941276D}">
      <formula1>1</formula1>
      <formula2>1000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7FD19-459E-4AFA-850D-5C2D1BC8EFED}">
  <dimension ref="A2:AP27"/>
  <sheetViews>
    <sheetView topLeftCell="D1" zoomScaleNormal="100" workbookViewId="0">
      <selection activeCell="K33" sqref="K33"/>
    </sheetView>
  </sheetViews>
  <sheetFormatPr defaultRowHeight="15"/>
  <cols>
    <col min="2" max="2" width="11.28515625" bestFit="1" customWidth="1"/>
    <col min="4" max="4" width="11.5703125" bestFit="1" customWidth="1"/>
    <col min="5" max="5" width="4.28515625" customWidth="1"/>
    <col min="12" max="12" width="10.5703125" customWidth="1"/>
    <col min="15" max="15" width="12" bestFit="1" customWidth="1"/>
  </cols>
  <sheetData>
    <row r="2" spans="1:42">
      <c r="A2" t="s">
        <v>11</v>
      </c>
    </row>
    <row r="3" spans="1:42">
      <c r="A3" t="s">
        <v>9</v>
      </c>
      <c r="M3" t="s">
        <v>13</v>
      </c>
    </row>
    <row r="4" spans="1:42" ht="15.75" thickBot="1">
      <c r="V4">
        <v>6</v>
      </c>
      <c r="W4">
        <v>7</v>
      </c>
      <c r="X4">
        <v>8</v>
      </c>
      <c r="Y4">
        <v>9</v>
      </c>
      <c r="Z4">
        <v>10</v>
      </c>
      <c r="AA4">
        <v>11</v>
      </c>
      <c r="AB4">
        <v>12</v>
      </c>
      <c r="AC4">
        <v>13</v>
      </c>
      <c r="AD4">
        <v>14</v>
      </c>
      <c r="AE4">
        <v>15</v>
      </c>
      <c r="AF4">
        <v>16</v>
      </c>
      <c r="AG4">
        <v>17</v>
      </c>
      <c r="AH4">
        <v>18</v>
      </c>
      <c r="AI4">
        <v>19</v>
      </c>
      <c r="AJ4">
        <v>20</v>
      </c>
      <c r="AK4">
        <v>21</v>
      </c>
      <c r="AL4">
        <v>22</v>
      </c>
      <c r="AM4">
        <v>23</v>
      </c>
    </row>
    <row r="5" spans="1:42" ht="29.45" customHeight="1" thickBot="1">
      <c r="A5" s="2" t="s">
        <v>8</v>
      </c>
      <c r="B5" s="3" t="s">
        <v>5</v>
      </c>
      <c r="C5" s="3" t="s">
        <v>6</v>
      </c>
      <c r="D5" s="4" t="s">
        <v>7</v>
      </c>
      <c r="M5" s="19" t="s">
        <v>8</v>
      </c>
      <c r="N5" s="20" t="s">
        <v>5</v>
      </c>
      <c r="O5" s="20" t="s">
        <v>6</v>
      </c>
      <c r="P5" s="21" t="s">
        <v>7</v>
      </c>
      <c r="V5">
        <v>30</v>
      </c>
      <c r="W5">
        <f>V5+10</f>
        <v>40</v>
      </c>
      <c r="X5">
        <f t="shared" ref="X5:AM5" si="0">W5+10</f>
        <v>50</v>
      </c>
      <c r="Y5">
        <f t="shared" si="0"/>
        <v>60</v>
      </c>
      <c r="Z5">
        <f t="shared" si="0"/>
        <v>70</v>
      </c>
      <c r="AA5">
        <f t="shared" si="0"/>
        <v>80</v>
      </c>
      <c r="AB5">
        <f t="shared" si="0"/>
        <v>90</v>
      </c>
      <c r="AC5">
        <f t="shared" si="0"/>
        <v>100</v>
      </c>
      <c r="AD5">
        <f t="shared" si="0"/>
        <v>110</v>
      </c>
      <c r="AE5">
        <f t="shared" si="0"/>
        <v>120</v>
      </c>
      <c r="AF5">
        <f t="shared" si="0"/>
        <v>130</v>
      </c>
      <c r="AG5">
        <f t="shared" si="0"/>
        <v>140</v>
      </c>
      <c r="AH5">
        <f t="shared" si="0"/>
        <v>150</v>
      </c>
      <c r="AI5">
        <f t="shared" si="0"/>
        <v>160</v>
      </c>
      <c r="AJ5">
        <f t="shared" si="0"/>
        <v>170</v>
      </c>
      <c r="AK5">
        <f t="shared" si="0"/>
        <v>180</v>
      </c>
      <c r="AL5">
        <f t="shared" si="0"/>
        <v>190</v>
      </c>
      <c r="AM5">
        <f t="shared" si="0"/>
        <v>200</v>
      </c>
    </row>
    <row r="6" spans="1:42" ht="15.75" thickTop="1">
      <c r="A6" s="5">
        <f t="shared" ref="A6:A8" si="1">A7-10</f>
        <v>30</v>
      </c>
      <c r="B6" s="6">
        <v>1.955432713712171</v>
      </c>
      <c r="C6" s="6">
        <v>1.3313197568517943E-2</v>
      </c>
      <c r="D6" s="17">
        <f>C6*'Drive-Through Queue Estimation'!$C$19^B6</f>
        <v>88.241343245804828</v>
      </c>
      <c r="M6" s="22">
        <v>30</v>
      </c>
      <c r="N6" s="25">
        <f>M6*0.0114+1.6865</f>
        <v>2.0285000000000002</v>
      </c>
      <c r="O6" s="25">
        <f>0.0743*EXP(-0.074*M6)</f>
        <v>8.0696567856943808E-3</v>
      </c>
      <c r="P6" s="23">
        <f>(0.0743*EXP(-0.074*M6))*'Drive-Through Queue Estimation'!$C$19^(M6*0.0114+1.6865)</f>
        <v>74.308072188574855</v>
      </c>
      <c r="Q6" s="1"/>
      <c r="U6">
        <v>30</v>
      </c>
      <c r="V6" s="26" cm="1">
        <f t="array" aca="1" ref="V6" ca="1">INDIRECT("O"&amp;V$4)*$U6^INDIRECT("N"&amp;V$4)</f>
        <v>8.0019443943609474</v>
      </c>
      <c r="W6" s="26" cm="1">
        <f t="array" aca="1" ref="W6" ca="1">INDIRECT("O"&amp;W$4)*$U6^INDIRECT("N"&amp;W$4)</f>
        <v>5.6261257587369888</v>
      </c>
      <c r="X6" s="26" cm="1">
        <f t="array" aca="1" ref="X6" ca="1">INDIRECT("O"&amp;X$4)*$U6^INDIRECT("N"&amp;X$4)</f>
        <v>3.9556999515555553</v>
      </c>
      <c r="Y6" s="26" cm="1">
        <f t="array" aca="1" ref="Y6" ca="1">INDIRECT("O"&amp;Y$4)*$U6^INDIRECT("N"&amp;Y$4)</f>
        <v>2.7812321973850409</v>
      </c>
      <c r="Z6" s="26" cm="1">
        <f t="array" aca="1" ref="Z6" ca="1">INDIRECT("O"&amp;Z$4)*$U6^INDIRECT("N"&amp;Z$4)</f>
        <v>1.9554699877399346</v>
      </c>
      <c r="AA6" s="26" cm="1">
        <f t="array" aca="1" ref="AA6" ca="1">INDIRECT("O"&amp;AA$4)*$U6^INDIRECT("N"&amp;AA$4)</f>
        <v>1.3748808447374099</v>
      </c>
      <c r="AB6" s="26" cm="1">
        <f t="array" aca="1" ref="AB6" ca="1">INDIRECT("O"&amp;AB$4)*$U6^INDIRECT("N"&amp;AB$4)</f>
        <v>0.96667161811600955</v>
      </c>
      <c r="AC6" s="26" cm="1">
        <f t="array" aca="1" ref="AC6" ca="1">INDIRECT("O"&amp;AC$4)*$U6^INDIRECT("N"&amp;AC$4)</f>
        <v>0.67966182003902575</v>
      </c>
      <c r="AD6" s="26" cm="1">
        <f t="array" aca="1" ref="AD6" ca="1">INDIRECT("O"&amp;AD$4)*$U6^INDIRECT("N"&amp;AD$4)</f>
        <v>0.47786671395096708</v>
      </c>
      <c r="AE6" s="26" cm="1">
        <f t="array" aca="1" ref="AE6" ca="1">INDIRECT("O"&amp;AE$4)*$U6^INDIRECT("N"&amp;AE$4)</f>
        <v>0.33598561750781158</v>
      </c>
      <c r="AF6" s="26" cm="1">
        <f t="array" aca="1" ref="AF6" ca="1">INDIRECT("O"&amp;AF$4)*$U6^INDIRECT("N"&amp;AF$4)</f>
        <v>0.23622975167860027</v>
      </c>
      <c r="AG6" s="26" cm="1">
        <f t="array" aca="1" ref="AG6" ca="1">INDIRECT("O"&amp;AG$4)*$U6^INDIRECT("N"&amp;AG$4)</f>
        <v>0.16609191783882152</v>
      </c>
      <c r="AH6" s="26" cm="1">
        <f t="array" aca="1" ref="AH6" ca="1">INDIRECT("O"&amp;AH$4)*$U6^INDIRECT("N"&amp;AH$4)</f>
        <v>0.11677836925854421</v>
      </c>
      <c r="AI6" s="26" cm="1">
        <f t="array" aca="1" ref="AI6" ca="1">INDIRECT("O"&amp;AI$4)*$U6^INDIRECT("N"&amp;AI$4)</f>
        <v>8.2106268048025607E-2</v>
      </c>
      <c r="AJ6" s="26" cm="1">
        <f t="array" aca="1" ref="AJ6" ca="1">INDIRECT("O"&amp;AJ$4)*$U6^INDIRECT("N"&amp;AJ$4)</f>
        <v>5.7728492832853785E-2</v>
      </c>
      <c r="AK6" s="26" cm="1">
        <f t="array" aca="1" ref="AK6" ca="1">INDIRECT("O"&amp;AK$4)*$U6^INDIRECT("N"&amp;AK$4)</f>
        <v>4.0588605035654132E-2</v>
      </c>
      <c r="AL6" s="26" cm="1">
        <f t="array" aca="1" ref="AL6" ca="1">INDIRECT("O"&amp;AL$4)*$U6^INDIRECT("N"&amp;AL$4)</f>
        <v>2.8537638484868837E-2</v>
      </c>
      <c r="AM6" s="26" cm="1">
        <f t="array" aca="1" ref="AM6" ca="1">INDIRECT("O"&amp;AM$4)*$U6^INDIRECT("N"&amp;AM$4)</f>
        <v>2.0064666168686511E-2</v>
      </c>
    </row>
    <row r="7" spans="1:42">
      <c r="A7" s="7">
        <f t="shared" si="1"/>
        <v>40</v>
      </c>
      <c r="B7" s="8">
        <v>2.2673915122506472</v>
      </c>
      <c r="C7" s="8">
        <v>2.5181451561595031E-3</v>
      </c>
      <c r="D7" s="9">
        <f>C7*'Drive-Through Queue Estimation'!$C$19^B7</f>
        <v>67.938137987058127</v>
      </c>
      <c r="M7" s="7">
        <v>40</v>
      </c>
      <c r="N7" s="8">
        <f>M7*0.0114+1.6865</f>
        <v>2.1425000000000001</v>
      </c>
      <c r="O7" s="8">
        <f>0.0743*EXP(-0.074*M7)</f>
        <v>3.8501455459335294E-3</v>
      </c>
      <c r="P7" s="24">
        <f>O7*'Drive-Through Queue Estimation'!$C$19^N7</f>
        <v>59.216362153157768</v>
      </c>
      <c r="Q7" s="1"/>
      <c r="U7">
        <f>U6+10</f>
        <v>40</v>
      </c>
      <c r="V7" s="26" cm="1">
        <f t="array" aca="1" ref="V7" ca="1">INDIRECT("O"&amp;V$4)*$U7^INDIRECT("N"&amp;V$4)</f>
        <v>14.342793850971342</v>
      </c>
      <c r="W7" s="26" cm="1">
        <f t="array" aca="1" ref="W7" ca="1">INDIRECT("O"&amp;W$4)*$U7^INDIRECT("N"&amp;W$4)</f>
        <v>10.420550887195649</v>
      </c>
      <c r="X7" s="26" cm="1">
        <f t="array" aca="1" ref="X7" ca="1">INDIRECT("O"&amp;X$4)*$U7^INDIRECT("N"&amp;X$4)</f>
        <v>7.570901591483171</v>
      </c>
      <c r="Y7" s="26" cm="1">
        <f t="array" aca="1" ref="Y7" ca="1">INDIRECT("O"&amp;Y$4)*$U7^INDIRECT("N"&amp;Y$4)</f>
        <v>5.500529821158807</v>
      </c>
      <c r="Z7" s="26" cm="1">
        <f t="array" aca="1" ref="Z7" ca="1">INDIRECT("O"&amp;Z$4)*$U7^INDIRECT("N"&amp;Z$4)</f>
        <v>3.9963309452461147</v>
      </c>
      <c r="AA7" s="26" cm="1">
        <f t="array" aca="1" ref="AA7" ca="1">INDIRECT("O"&amp;AA$4)*$U7^INDIRECT("N"&amp;AA$4)</f>
        <v>2.903476854629095</v>
      </c>
      <c r="AB7" s="26" cm="1">
        <f t="array" aca="1" ref="AB7" ca="1">INDIRECT("O"&amp;AB$4)*$U7^INDIRECT("N"&amp;AB$4)</f>
        <v>2.1094794102062813</v>
      </c>
      <c r="AC7" s="26" cm="1">
        <f t="array" aca="1" ref="AC7" ca="1">INDIRECT("O"&amp;AC$4)*$U7^INDIRECT("N"&amp;AC$4)</f>
        <v>1.5326119700212595</v>
      </c>
      <c r="AD7" s="26" cm="1">
        <f t="array" aca="1" ref="AD7" ca="1">INDIRECT("O"&amp;AD$4)*$U7^INDIRECT("N"&amp;AD$4)</f>
        <v>1.113497216084588</v>
      </c>
      <c r="AE7" s="26" cm="1">
        <f t="array" aca="1" ref="AE7" ca="1">INDIRECT("O"&amp;AE$4)*$U7^INDIRECT("N"&amp;AE$4)</f>
        <v>0.80899541076331627</v>
      </c>
      <c r="AF7" s="26" cm="1">
        <f t="array" aca="1" ref="AF7" ca="1">INDIRECT("O"&amp;AF$4)*$U7^INDIRECT("N"&amp;AF$4)</f>
        <v>0.58776399723516592</v>
      </c>
      <c r="AG7" s="26" cm="1">
        <f t="array" aca="1" ref="AG7" ca="1">INDIRECT("O"&amp;AG$4)*$U7^INDIRECT("N"&amp;AG$4)</f>
        <v>0.42703149096964682</v>
      </c>
      <c r="AH7" s="26" cm="1">
        <f t="array" aca="1" ref="AH7" ca="1">INDIRECT("O"&amp;AH$4)*$U7^INDIRECT("N"&amp;AH$4)</f>
        <v>0.31025359691569909</v>
      </c>
      <c r="AI7" s="26" cm="1">
        <f t="array" aca="1" ref="AI7" ca="1">INDIRECT("O"&amp;AI$4)*$U7^INDIRECT("N"&amp;AI$4)</f>
        <v>0.22541029510624819</v>
      </c>
      <c r="AJ7" s="26" cm="1">
        <f t="array" aca="1" ref="AJ7" ca="1">INDIRECT("O"&amp;AJ$4)*$U7^INDIRECT("N"&amp;AJ$4)</f>
        <v>0.16376861266073142</v>
      </c>
      <c r="AK7" s="26" cm="1">
        <f t="array" aca="1" ref="AK7" ca="1">INDIRECT("O"&amp;AK$4)*$U7^INDIRECT("N"&amp;AK$4)</f>
        <v>0.118983733552094</v>
      </c>
      <c r="AL7" s="26" cm="1">
        <f t="array" aca="1" ref="AL7" ca="1">INDIRECT("O"&amp;AL$4)*$U7^INDIRECT("N"&amp;AL$4)</f>
        <v>8.6445922817481924E-2</v>
      </c>
      <c r="AM7" s="26" cm="1">
        <f t="array" aca="1" ref="AM7" ca="1">INDIRECT("O"&amp;AM$4)*$U7^INDIRECT("N"&amp;AM$4)</f>
        <v>6.2806043722726607E-2</v>
      </c>
      <c r="AO7">
        <v>120</v>
      </c>
      <c r="AP7">
        <v>0</v>
      </c>
    </row>
    <row r="8" spans="1:42">
      <c r="A8" s="7">
        <f t="shared" si="1"/>
        <v>50</v>
      </c>
      <c r="B8" s="8">
        <v>2.186006999846525</v>
      </c>
      <c r="C8" s="8">
        <v>2.6431828048933499E-3</v>
      </c>
      <c r="D8" s="9">
        <f>C8*'Drive-Through Queue Estimation'!$C$19^B8</f>
        <v>49.44416025924356</v>
      </c>
      <c r="M8" s="7">
        <f t="shared" ref="M8:M21" si="2">M9-10</f>
        <v>50</v>
      </c>
      <c r="N8" s="8">
        <f t="shared" ref="N8:N23" si="3">A8*0.0114+1.6865</f>
        <v>2.2565</v>
      </c>
      <c r="O8" s="8">
        <f t="shared" ref="O8:O23" si="4">0.0743*EXP(-0.074*A8)</f>
        <v>1.8369580167462173E-3</v>
      </c>
      <c r="P8" s="24">
        <f>O8*'Drive-Through Queue Estimation'!$C$19^N8</f>
        <v>47.189725737402291</v>
      </c>
      <c r="Q8" s="1"/>
      <c r="R8" s="1"/>
      <c r="S8" s="1"/>
      <c r="U8">
        <f t="shared" ref="U8:U26" si="5">U7+10</f>
        <v>50</v>
      </c>
      <c r="V8" s="26" cm="1">
        <f t="array" aca="1" ref="V8" ca="1">INDIRECT("O"&amp;V$4)*$U8^INDIRECT("N"&amp;V$4)</f>
        <v>22.553591899041816</v>
      </c>
      <c r="W8" s="26" cm="1">
        <f t="array" aca="1" ref="W8" ca="1">INDIRECT("O"&amp;W$4)*$U8^INDIRECT("N"&amp;W$4)</f>
        <v>16.808168052748563</v>
      </c>
      <c r="X8" s="26" cm="1">
        <f t="array" aca="1" ref="X8" ca="1">INDIRECT("O"&amp;X$4)*$U8^INDIRECT("N"&amp;X$4)</f>
        <v>12.526364516750908</v>
      </c>
      <c r="Y8" s="26" cm="1">
        <f t="array" aca="1" ref="Y8" ca="1">INDIRECT("O"&amp;Y$4)*$U8^INDIRECT("N"&amp;Y$4)</f>
        <v>9.3353307459855959</v>
      </c>
      <c r="Z8" s="26" cm="1">
        <f t="array" aca="1" ref="Z8" ca="1">INDIRECT("O"&amp;Z$4)*$U8^INDIRECT("N"&amp;Z$4)</f>
        <v>6.9571981575663253</v>
      </c>
      <c r="AA8" s="26" cm="1">
        <f t="array" aca="1" ref="AA8" ca="1">INDIRECT("O"&amp;AA$4)*$U8^INDIRECT("N"&amp;AA$4)</f>
        <v>5.1848839125982318</v>
      </c>
      <c r="AB8" s="26" cm="1">
        <f t="array" aca="1" ref="AB8" ca="1">INDIRECT("O"&amp;AB$4)*$U8^INDIRECT("N"&amp;AB$4)</f>
        <v>3.8640585733328936</v>
      </c>
      <c r="AC8" s="26" cm="1">
        <f t="array" aca="1" ref="AC8" ca="1">INDIRECT("O"&amp;AC$4)*$U8^INDIRECT("N"&amp;AC$4)</f>
        <v>2.8797074167597465</v>
      </c>
      <c r="AD8" s="26" cm="1">
        <f t="array" aca="1" ref="AD8" ca="1">INDIRECT("O"&amp;AD$4)*$U8^INDIRECT("N"&amp;AD$4)</f>
        <v>2.1461151917757584</v>
      </c>
      <c r="AE8" s="26" cm="1">
        <f t="array" aca="1" ref="AE8" ca="1">INDIRECT("O"&amp;AE$4)*$U8^INDIRECT("N"&amp;AE$4)</f>
        <v>1.599402213421103</v>
      </c>
      <c r="AF8" s="26" cm="1">
        <f t="array" aca="1" ref="AF8" ca="1">INDIRECT("O"&amp;AF$4)*$U8^INDIRECT("N"&amp;AF$4)</f>
        <v>1.1919618527930396</v>
      </c>
      <c r="AG8" s="26" cm="1">
        <f t="array" aca="1" ref="AG8" ca="1">INDIRECT("O"&amp;AG$4)*$U8^INDIRECT("N"&amp;AG$4)</f>
        <v>0.88831505083064677</v>
      </c>
      <c r="AH8" s="26" cm="1">
        <f t="array" aca="1" ref="AH8" ca="1">INDIRECT("O"&amp;AH$4)*$U8^INDIRECT("N"&amp;AH$4)</f>
        <v>0.66202087565403545</v>
      </c>
      <c r="AI8" s="26" cm="1">
        <f t="array" aca="1" ref="AI8" ca="1">INDIRECT("O"&amp;AI$4)*$U8^INDIRECT("N"&amp;AI$4)</f>
        <v>0.49337410121771125</v>
      </c>
      <c r="AJ8" s="26" cm="1">
        <f t="array" aca="1" ref="AJ8" ca="1">INDIRECT("O"&amp;AJ$4)*$U8^INDIRECT("N"&amp;AJ$4)</f>
        <v>0.36768931721662496</v>
      </c>
      <c r="AK8" s="26" cm="1">
        <f t="array" aca="1" ref="AK8" ca="1">INDIRECT("O"&amp;AK$4)*$U8^INDIRECT("N"&amp;AK$4)</f>
        <v>0.27402215410486269</v>
      </c>
      <c r="AL8" s="26" cm="1">
        <f t="array" aca="1" ref="AL8" ca="1">INDIRECT("O"&amp;AL$4)*$U8^INDIRECT("N"&amp;AL$4)</f>
        <v>0.20421627016166691</v>
      </c>
      <c r="AM8" s="26" cm="1">
        <f t="array" aca="1" ref="AM8" ca="1">INDIRECT("O"&amp;AM$4)*$U8^INDIRECT("N"&amp;AM$4)</f>
        <v>0.15219311422091644</v>
      </c>
      <c r="AO8">
        <v>120</v>
      </c>
      <c r="AP8">
        <v>30</v>
      </c>
    </row>
    <row r="9" spans="1:42">
      <c r="A9" s="7">
        <f t="shared" ref="A9:A13" si="6">A10-10</f>
        <v>60</v>
      </c>
      <c r="B9" s="8">
        <v>2.3620823949191387</v>
      </c>
      <c r="C9" s="8">
        <v>8.9291622162601973E-4</v>
      </c>
      <c r="D9" s="9">
        <f>C9*'Drive-Through Queue Estimation'!$C$19^B9</f>
        <v>36.888631144788526</v>
      </c>
      <c r="M9" s="7">
        <f t="shared" si="2"/>
        <v>60</v>
      </c>
      <c r="N9" s="8">
        <f t="shared" si="3"/>
        <v>2.3705000000000003</v>
      </c>
      <c r="O9" s="8">
        <f t="shared" si="4"/>
        <v>8.764382320175419E-4</v>
      </c>
      <c r="P9" s="24">
        <f>O9*'Drive-Through Queue Estimation'!$C$19^N9</f>
        <v>37.605657190011939</v>
      </c>
      <c r="Q9" s="1"/>
      <c r="R9" s="18"/>
      <c r="S9" s="16"/>
      <c r="U9">
        <f t="shared" si="5"/>
        <v>60</v>
      </c>
      <c r="V9" s="26" cm="1">
        <f t="array" aca="1" ref="V9" ca="1">INDIRECT("O"&amp;V$4)*$U9^INDIRECT("N"&amp;V$4)</f>
        <v>32.646368264537898</v>
      </c>
      <c r="W9" s="26" cm="1">
        <f t="array" aca="1" ref="W9" ca="1">INDIRECT("O"&amp;W$4)*$U9^INDIRECT("N"&amp;W$4)</f>
        <v>24.840835637546213</v>
      </c>
      <c r="X9" s="26" cm="1">
        <f t="array" aca="1" ref="X9" ca="1">INDIRECT("O"&amp;X$4)*$U9^INDIRECT("N"&amp;X$4)</f>
        <v>18.90155468967972</v>
      </c>
      <c r="Y9" s="26" cm="1">
        <f t="array" aca="1" ref="Y9" ca="1">INDIRECT("O"&amp;Y$4)*$U9^INDIRECT("N"&amp;Y$4)</f>
        <v>14.382316879346517</v>
      </c>
      <c r="Z9" s="26" cm="1">
        <f t="array" aca="1" ref="Z9" ca="1">INDIRECT("O"&amp;Z$4)*$U9^INDIRECT("N"&amp;Z$4)</f>
        <v>10.943599201968093</v>
      </c>
      <c r="AA9" s="26" cm="1">
        <f t="array" aca="1" ref="AA9" ca="1">INDIRECT("O"&amp;AA$4)*$U9^INDIRECT("N"&amp;AA$4)</f>
        <v>8.327056377495035</v>
      </c>
      <c r="AB9" s="26" cm="1">
        <f t="array" aca="1" ref="AB9" ca="1">INDIRECT("O"&amp;AB$4)*$U9^INDIRECT("N"&amp;AB$4)</f>
        <v>6.3361117886618832</v>
      </c>
      <c r="AC9" s="26" cm="1">
        <f t="array" aca="1" ref="AC9" ca="1">INDIRECT("O"&amp;AC$4)*$U9^INDIRECT("N"&amp;AC$4)</f>
        <v>4.8211889986623193</v>
      </c>
      <c r="AD9" s="26" cm="1">
        <f t="array" aca="1" ref="AD9" ca="1">INDIRECT("O"&amp;AD$4)*$U9^INDIRECT("N"&amp;AD$4)</f>
        <v>3.6684743161281079</v>
      </c>
      <c r="AE9" s="26" cm="1">
        <f t="array" aca="1" ref="AE9" ca="1">INDIRECT("O"&amp;AE$4)*$U9^INDIRECT("N"&amp;AE$4)</f>
        <v>2.7913661571503439</v>
      </c>
      <c r="AF9" s="26" cm="1">
        <f t="array" aca="1" ref="AF9" ca="1">INDIRECT("O"&amp;AF$4)*$U9^INDIRECT("N"&amp;AF$4)</f>
        <v>2.1239688087848068</v>
      </c>
      <c r="AG9" s="26" cm="1">
        <f t="array" aca="1" ref="AG9" ca="1">INDIRECT("O"&amp;AG$4)*$U9^INDIRECT("N"&amp;AG$4)</f>
        <v>1.6161417910490887</v>
      </c>
      <c r="AH9" s="26" cm="1">
        <f t="array" aca="1" ref="AH9" ca="1">INDIRECT("O"&amp;AH$4)*$U9^INDIRECT("N"&amp;AH$4)</f>
        <v>1.2297328840105282</v>
      </c>
      <c r="AI9" s="26" cm="1">
        <f t="array" aca="1" ref="AI9" ca="1">INDIRECT("O"&amp;AI$4)*$U9^INDIRECT("N"&amp;AI$4)</f>
        <v>0.93571181340172482</v>
      </c>
      <c r="AJ9" s="26" cm="1">
        <f t="array" aca="1" ref="AJ9" ca="1">INDIRECT("O"&amp;AJ$4)*$U9^INDIRECT("N"&amp;AJ$4)</f>
        <v>0.71198925321415429</v>
      </c>
      <c r="AK9" s="26" cm="1">
        <f t="array" aca="1" ref="AK9" ca="1">INDIRECT("O"&amp;AK$4)*$U9^INDIRECT("N"&amp;AK$4)</f>
        <v>0.54175729047337751</v>
      </c>
      <c r="AL9" s="26" cm="1">
        <f t="array" aca="1" ref="AL9" ca="1">INDIRECT("O"&amp;AL$4)*$U9^INDIRECT("N"&amp;AL$4)</f>
        <v>0.41222667400679847</v>
      </c>
      <c r="AM9" s="26" cm="1">
        <f t="array" aca="1" ref="AM9" ca="1">INDIRECT("O"&amp;AM$4)*$U9^INDIRECT("N"&amp;AM$4)</f>
        <v>0.31366597875263508</v>
      </c>
    </row>
    <row r="10" spans="1:42">
      <c r="A10" s="7">
        <f t="shared" si="6"/>
        <v>70</v>
      </c>
      <c r="B10" s="8">
        <v>2.5562766517231945</v>
      </c>
      <c r="C10" s="8">
        <v>2.9834542988615618E-4</v>
      </c>
      <c r="D10" s="9">
        <f>C10*'Drive-Through Queue Estimation'!$C$19^B10</f>
        <v>29.532749950784858</v>
      </c>
      <c r="M10" s="7">
        <f t="shared" si="2"/>
        <v>70</v>
      </c>
      <c r="N10" s="8">
        <f t="shared" si="3"/>
        <v>2.4845000000000002</v>
      </c>
      <c r="O10" s="8">
        <f t="shared" si="4"/>
        <v>4.1816087659022206E-4</v>
      </c>
      <c r="P10" s="24">
        <f>O10*'Drive-Through Queue Estimation'!$C$19^N10</f>
        <v>29.968079504471898</v>
      </c>
      <c r="Q10" s="1"/>
      <c r="U10">
        <f t="shared" si="5"/>
        <v>70</v>
      </c>
      <c r="V10" s="26" cm="1">
        <f t="array" aca="1" ref="V10" ca="1">INDIRECT("O"&amp;V$4)*$U10^INDIRECT("N"&amp;V$4)</f>
        <v>44.630981540420834</v>
      </c>
      <c r="W10" s="26" cm="1">
        <f t="array" aca="1" ref="W10" ca="1">INDIRECT("O"&amp;W$4)*$U10^INDIRECT("N"&amp;W$4)</f>
        <v>34.562066227786119</v>
      </c>
      <c r="X10" s="26" cm="1">
        <f t="array" aca="1" ref="X10" ca="1">INDIRECT("O"&amp;X$4)*$U10^INDIRECT("N"&amp;X$4)</f>
        <v>26.764735632175686</v>
      </c>
      <c r="Y10" s="26" cm="1">
        <f t="array" aca="1" ref="Y10" ca="1">INDIRECT("O"&amp;Y$4)*$U10^INDIRECT("N"&amp;Y$4)</f>
        <v>20.726511798775121</v>
      </c>
      <c r="Z10" s="26" cm="1">
        <f t="array" aca="1" ref="Z10" ca="1">INDIRECT("O"&amp;Z$4)*$U10^INDIRECT("N"&amp;Z$4)</f>
        <v>16.050533704070155</v>
      </c>
      <c r="AA10" s="26" cm="1">
        <f t="array" aca="1" ref="AA10" ca="1">INDIRECT("O"&amp;AA$4)*$U10^INDIRECT("N"&amp;AA$4)</f>
        <v>12.429473646439465</v>
      </c>
      <c r="AB10" s="26" cm="1">
        <f t="array" aca="1" ref="AB10" ca="1">INDIRECT("O"&amp;AB$4)*$U10^INDIRECT("N"&amp;AB$4)</f>
        <v>9.6253381959726969</v>
      </c>
      <c r="AC10" s="26" cm="1">
        <f t="array" aca="1" ref="AC10" ca="1">INDIRECT("O"&amp;AC$4)*$U10^INDIRECT("N"&amp;AC$4)</f>
        <v>7.4538261250821574</v>
      </c>
      <c r="AD10" s="26" cm="1">
        <f t="array" aca="1" ref="AD10" ca="1">INDIRECT("O"&amp;AD$4)*$U10^INDIRECT("N"&amp;AD$4)</f>
        <v>5.7722152481046134</v>
      </c>
      <c r="AE10" s="26" cm="1">
        <f t="array" aca="1" ref="AE10" ca="1">INDIRECT("O"&amp;AE$4)*$U10^INDIRECT("N"&amp;AE$4)</f>
        <v>4.4699820349088339</v>
      </c>
      <c r="AF10" s="26" cm="1">
        <f t="array" aca="1" ref="AF10" ca="1">INDIRECT("O"&amp;AF$4)*$U10^INDIRECT("N"&amp;AF$4)</f>
        <v>3.46153747453695</v>
      </c>
      <c r="AG10" s="26" cm="1">
        <f t="array" aca="1" ref="AG10" ca="1">INDIRECT("O"&amp;AG$4)*$U10^INDIRECT("N"&amp;AG$4)</f>
        <v>2.6806017550063932</v>
      </c>
      <c r="AH10" s="26" cm="1">
        <f t="array" aca="1" ref="AH10" ca="1">INDIRECT("O"&amp;AH$4)*$U10^INDIRECT("N"&amp;AH$4)</f>
        <v>2.075848036255783</v>
      </c>
      <c r="AI10" s="26" cm="1">
        <f t="array" aca="1" ref="AI10" ca="1">INDIRECT("O"&amp;AI$4)*$U10^INDIRECT("N"&amp;AI$4)</f>
        <v>1.6075290041047996</v>
      </c>
      <c r="AJ10" s="26" cm="1">
        <f t="array" aca="1" ref="AJ10" ca="1">INDIRECT("O"&amp;AJ$4)*$U10^INDIRECT("N"&amp;AJ$4)</f>
        <v>1.2448644861784814</v>
      </c>
      <c r="AK10" s="26" cm="1">
        <f t="array" aca="1" ref="AK10" ca="1">INDIRECT("O"&amp;AK$4)*$U10^INDIRECT("N"&amp;AK$4)</f>
        <v>0.96401843138836951</v>
      </c>
      <c r="AL10" s="26" cm="1">
        <f t="array" aca="1" ref="AL10" ca="1">INDIRECT("O"&amp;AL$4)*$U10^INDIRECT("N"&amp;AL$4)</f>
        <v>0.74653229036148316</v>
      </c>
      <c r="AM10" s="26" cm="1">
        <f t="array" aca="1" ref="AM10" ca="1">INDIRECT("O"&amp;AM$4)*$U10^INDIRECT("N"&amp;AM$4)</f>
        <v>0.57811183106709707</v>
      </c>
      <c r="AO10">
        <v>0</v>
      </c>
      <c r="AP10">
        <v>30</v>
      </c>
    </row>
    <row r="11" spans="1:42">
      <c r="A11" s="7">
        <f t="shared" si="6"/>
        <v>80</v>
      </c>
      <c r="B11" s="8">
        <v>2.6020284701239196</v>
      </c>
      <c r="C11" s="8">
        <v>1.8932523844083596E-4</v>
      </c>
      <c r="D11" s="9">
        <f>C11*'Drive-Through Queue Estimation'!$C$19^B11</f>
        <v>23.025186656551764</v>
      </c>
      <c r="M11" s="7">
        <f t="shared" si="2"/>
        <v>80</v>
      </c>
      <c r="N11" s="8">
        <f t="shared" si="3"/>
        <v>2.5985</v>
      </c>
      <c r="O11" s="8">
        <f t="shared" si="4"/>
        <v>1.9951037314766887E-4</v>
      </c>
      <c r="P11" s="24">
        <f>O11*'Drive-Through Queue Estimation'!$C$19^N11</f>
        <v>23.881667182374859</v>
      </c>
      <c r="Q11" s="1"/>
      <c r="U11">
        <f t="shared" si="5"/>
        <v>80</v>
      </c>
      <c r="V11" s="26" cm="1">
        <f t="array" aca="1" ref="V11" ca="1">INDIRECT("O"&amp;V$4)*$U11^INDIRECT("N"&amp;V$4)</f>
        <v>58.515794027653307</v>
      </c>
      <c r="W11" s="26" cm="1">
        <f t="array" aca="1" ref="W11" ca="1">INDIRECT("O"&amp;W$4)*$U11^INDIRECT("N"&amp;W$4)</f>
        <v>46.009492667228258</v>
      </c>
      <c r="X11" s="26" cm="1">
        <f t="array" aca="1" ref="X11" ca="1">INDIRECT("O"&amp;X$4)*$U11^INDIRECT("N"&amp;X$4)</f>
        <v>36.176103403729648</v>
      </c>
      <c r="Y11" s="26" cm="1">
        <f t="array" aca="1" ref="Y11" ca="1">INDIRECT("O"&amp;Y$4)*$U11^INDIRECT("N"&amp;Y$4)</f>
        <v>28.444357492546661</v>
      </c>
      <c r="Z11" s="26" cm="1">
        <f t="array" aca="1" ref="Z11" ca="1">INDIRECT("O"&amp;Z$4)*$U11^INDIRECT("N"&amp;Z$4)</f>
        <v>22.365080731176203</v>
      </c>
      <c r="AA11" s="26" cm="1">
        <f t="array" aca="1" ref="AA11" ca="1">INDIRECT("O"&amp;AA$4)*$U11^INDIRECT("N"&amp;AA$4)</f>
        <v>17.58509877549869</v>
      </c>
      <c r="AB11" s="26" cm="1">
        <f t="array" aca="1" ref="AB11" ca="1">INDIRECT("O"&amp;AB$4)*$U11^INDIRECT("N"&amp;AB$4)</f>
        <v>13.826719548254626</v>
      </c>
      <c r="AC11" s="26" cm="1">
        <f t="array" aca="1" ref="AC11" ca="1">INDIRECT("O"&amp;AC$4)*$U11^INDIRECT("N"&amp;AC$4)</f>
        <v>10.871600774426936</v>
      </c>
      <c r="AD11" s="26" cm="1">
        <f t="array" aca="1" ref="AD11" ca="1">INDIRECT("O"&amp;AD$4)*$U11^INDIRECT("N"&amp;AD$4)</f>
        <v>8.5480654312859077</v>
      </c>
      <c r="AE11" s="26" cm="1">
        <f t="array" aca="1" ref="AE11" ca="1">INDIRECT("O"&amp;AE$4)*$U11^INDIRECT("N"&amp;AE$4)</f>
        <v>6.721128206751751</v>
      </c>
      <c r="AF11" s="26" cm="1">
        <f t="array" aca="1" ref="AF11" ca="1">INDIRECT("O"&amp;AF$4)*$U11^INDIRECT("N"&amp;AF$4)</f>
        <v>5.2846535552078056</v>
      </c>
      <c r="AG11" s="26" cm="1">
        <f t="array" aca="1" ref="AG11" ca="1">INDIRECT("O"&amp;AG$4)*$U11^INDIRECT("N"&amp;AG$4)</f>
        <v>4.1551897746148914</v>
      </c>
      <c r="AH11" s="26" cm="1">
        <f t="array" aca="1" ref="AH11" ca="1">INDIRECT("O"&amp;AH$4)*$U11^INDIRECT("N"&amp;AH$4)</f>
        <v>3.2671208968939052</v>
      </c>
      <c r="AI11" s="26" cm="1">
        <f t="array" aca="1" ref="AI11" ca="1">INDIRECT("O"&amp;AI$4)*$U11^INDIRECT("N"&amp;AI$4)</f>
        <v>2.5688547416369549</v>
      </c>
      <c r="AJ11" s="26" cm="1">
        <f t="array" aca="1" ref="AJ11" ca="1">INDIRECT("O"&amp;AJ$4)*$U11^INDIRECT("N"&amp;AJ$4)</f>
        <v>2.0198256789041502</v>
      </c>
      <c r="AK11" s="26" cm="1">
        <f t="array" aca="1" ref="AK11" ca="1">INDIRECT("O"&amp;AK$4)*$U11^INDIRECT("N"&amp;AK$4)</f>
        <v>1.5881379772220567</v>
      </c>
      <c r="AL11" s="26" cm="1">
        <f t="array" aca="1" ref="AL11" ca="1">INDIRECT("O"&amp;AL$4)*$U11^INDIRECT("N"&amp;AL$4)</f>
        <v>1.2487128275660762</v>
      </c>
      <c r="AM11" s="26" cm="1">
        <f t="array" aca="1" ref="AM11" ca="1">INDIRECT("O"&amp;AM$4)*$U11^INDIRECT("N"&amp;AM$4)</f>
        <v>0.98183139506274952</v>
      </c>
      <c r="AO11">
        <v>120</v>
      </c>
      <c r="AP11">
        <v>30</v>
      </c>
    </row>
    <row r="12" spans="1:42">
      <c r="A12" s="7">
        <f t="shared" si="6"/>
        <v>90</v>
      </c>
      <c r="B12" s="8">
        <v>2.748489194754395</v>
      </c>
      <c r="C12" s="8">
        <v>7.7622110995857765E-5</v>
      </c>
      <c r="D12" s="9">
        <f>C12*'Drive-Through Queue Estimation'!$C$19^B12</f>
        <v>18.247352873966502</v>
      </c>
      <c r="M12" s="7">
        <f t="shared" si="2"/>
        <v>90</v>
      </c>
      <c r="N12" s="8">
        <f t="shared" si="3"/>
        <v>2.7125000000000004</v>
      </c>
      <c r="O12" s="8">
        <f t="shared" si="4"/>
        <v>9.5189175319547006E-5</v>
      </c>
      <c r="P12" s="24">
        <f>O12*'Drive-Through Queue Estimation'!$C$19^N12</f>
        <v>19.031383953870531</v>
      </c>
      <c r="Q12" s="1"/>
      <c r="U12">
        <f t="shared" si="5"/>
        <v>90</v>
      </c>
      <c r="V12" s="26" cm="1">
        <f t="array" aca="1" ref="V12" ca="1">INDIRECT("O"&amp;V$4)*$U12^INDIRECT("N"&amp;V$4)</f>
        <v>74.308072188574855</v>
      </c>
      <c r="W12" s="26" cm="1">
        <f t="array" aca="1" ref="W12" ca="1">INDIRECT("O"&amp;W$4)*$U12^INDIRECT("N"&amp;W$4)</f>
        <v>59.216362153157768</v>
      </c>
      <c r="X12" s="26" cm="1">
        <f t="array" aca="1" ref="X12" ca="1">INDIRECT("O"&amp;X$4)*$U12^INDIRECT("N"&amp;X$4)</f>
        <v>47.189725737402291</v>
      </c>
      <c r="Y12" s="26" cm="1">
        <f t="array" aca="1" ref="Y12" ca="1">INDIRECT("O"&amp;Y$4)*$U12^INDIRECT("N"&amp;Y$4)</f>
        <v>37.605657190011939</v>
      </c>
      <c r="Z12" s="26" cm="1">
        <f t="array" aca="1" ref="Z12" ca="1">INDIRECT("O"&amp;Z$4)*$U12^INDIRECT("N"&amp;Z$4)</f>
        <v>29.968079504471898</v>
      </c>
      <c r="AA12" s="26" cm="1">
        <f t="array" aca="1" ref="AA12" ca="1">INDIRECT("O"&amp;AA$4)*$U12^INDIRECT("N"&amp;AA$4)</f>
        <v>23.881667182374859</v>
      </c>
      <c r="AB12" s="26" cm="1">
        <f t="array" aca="1" ref="AB12" ca="1">INDIRECT("O"&amp;AB$4)*$U12^INDIRECT("N"&amp;AB$4)</f>
        <v>19.031383953870531</v>
      </c>
      <c r="AC12" s="26" cm="1">
        <f t="array" aca="1" ref="AC12" ca="1">INDIRECT("O"&amp;AC$4)*$U12^INDIRECT("N"&amp;AC$4)</f>
        <v>15.16617631565294</v>
      </c>
      <c r="AD12" s="26" cm="1">
        <f t="array" aca="1" ref="AD12" ca="1">INDIRECT("O"&amp;AD$4)*$U12^INDIRECT("N"&amp;AD$4)</f>
        <v>12.085978854453877</v>
      </c>
      <c r="AE12" s="26" cm="1">
        <f t="array" aca="1" ref="AE12" ca="1">INDIRECT("O"&amp;AE$4)*$U12^INDIRECT("N"&amp;AE$4)</f>
        <v>9.6313587439668158</v>
      </c>
      <c r="AF12" s="26" cm="1">
        <f t="array" aca="1" ref="AF12" ca="1">INDIRECT("O"&amp;AF$4)*$U12^INDIRECT("N"&amp;AF$4)</f>
        <v>7.67526340829244</v>
      </c>
      <c r="AG12" s="26" cm="1">
        <f t="array" aca="1" ref="AG12" ca="1">INDIRECT("O"&amp;AG$4)*$U12^INDIRECT("N"&amp;AG$4)</f>
        <v>6.1164442061276691</v>
      </c>
      <c r="AH12" s="26" cm="1">
        <f t="array" aca="1" ref="AH12" ca="1">INDIRECT("O"&amp;AH$4)*$U12^INDIRECT("N"&amp;AH$4)</f>
        <v>4.8742157417364451</v>
      </c>
      <c r="AI12" s="26" cm="1">
        <f t="array" aca="1" ref="AI12" ca="1">INDIRECT("O"&amp;AI$4)*$U12^INDIRECT("N"&amp;AI$4)</f>
        <v>3.8842795415659674</v>
      </c>
      <c r="AJ12" s="26" cm="1">
        <f t="array" aca="1" ref="AJ12" ca="1">INDIRECT("O"&amp;AJ$4)*$U12^INDIRECT("N"&amp;AJ$4)</f>
        <v>3.0953959275616549</v>
      </c>
      <c r="AK12" s="26" cm="1">
        <f t="array" aca="1" ref="AK12" ca="1">INDIRECT("O"&amp;AK$4)*$U12^INDIRECT("N"&amp;AK$4)</f>
        <v>2.4667318213926577</v>
      </c>
      <c r="AL12" s="26" cm="1">
        <f t="array" aca="1" ref="AL12" ca="1">INDIRECT("O"&amp;AL$4)*$U12^INDIRECT("N"&amp;AL$4)</f>
        <v>1.9657472003797329</v>
      </c>
      <c r="AM12" s="26" cm="1">
        <f t="array" aca="1" ref="AM12" ca="1">INDIRECT("O"&amp;AM$4)*$U12^INDIRECT("N"&amp;AM$4)</f>
        <v>1.566510806845288</v>
      </c>
    </row>
    <row r="13" spans="1:42">
      <c r="A13" s="7">
        <f t="shared" si="6"/>
        <v>100</v>
      </c>
      <c r="B13" s="8">
        <v>2.821977300927339</v>
      </c>
      <c r="C13" s="8">
        <v>4.5170219494526554E-5</v>
      </c>
      <c r="D13" s="9">
        <f>C13*'Drive-Through Queue Estimation'!$C$19^B13</f>
        <v>14.780196333422092</v>
      </c>
      <c r="M13" s="7">
        <f t="shared" si="2"/>
        <v>100</v>
      </c>
      <c r="N13" s="8">
        <f t="shared" si="3"/>
        <v>2.8265000000000002</v>
      </c>
      <c r="O13" s="8">
        <f t="shared" si="4"/>
        <v>4.5416080151927264E-5</v>
      </c>
      <c r="P13" s="24">
        <f>O13*'Drive-Through Queue Estimation'!$C$19^N13</f>
        <v>15.16617631565294</v>
      </c>
      <c r="Q13" s="1"/>
      <c r="U13">
        <f t="shared" si="5"/>
        <v>100</v>
      </c>
      <c r="V13" s="26" cm="1">
        <f t="array" aca="1" ref="V13" ca="1">INDIRECT("O"&amp;V$4)*$U13^INDIRECT("N"&amp;V$4)</f>
        <v>92.014244355795768</v>
      </c>
      <c r="W13" s="26" cm="1">
        <f t="array" aca="1" ref="W13" ca="1">INDIRECT("O"&amp;W$4)*$U13^INDIRECT("N"&amp;W$4)</f>
        <v>74.212514591980081</v>
      </c>
      <c r="X13" s="26" cm="1">
        <f t="array" aca="1" ref="X13" ca="1">INDIRECT("O"&amp;X$4)*$U13^INDIRECT("N"&amp;X$4)</f>
        <v>59.85483400557802</v>
      </c>
      <c r="Y13" s="26" cm="1">
        <f t="array" aca="1" ref="Y13" ca="1">INDIRECT("O"&amp;Y$4)*$U13^INDIRECT("N"&amp;Y$4)</f>
        <v>48.274892361920749</v>
      </c>
      <c r="Z13" s="26" cm="1">
        <f t="array" aca="1" ref="Z13" ca="1">INDIRECT("O"&amp;Z$4)*$U13^INDIRECT("N"&amp;Z$4)</f>
        <v>38.935288540568784</v>
      </c>
      <c r="AA13" s="26" cm="1">
        <f t="array" aca="1" ref="AA13" ca="1">INDIRECT("O"&amp;AA$4)*$U13^INDIRECT("N"&amp;AA$4)</f>
        <v>31.402590861769266</v>
      </c>
      <c r="AB13" s="26" cm="1">
        <f t="array" aca="1" ref="AB13" ca="1">INDIRECT("O"&amp;AB$4)*$U13^INDIRECT("N"&amp;AB$4)</f>
        <v>25.327222419430193</v>
      </c>
      <c r="AC13" s="26" cm="1">
        <f t="array" aca="1" ref="AC13" ca="1">INDIRECT("O"&amp;AC$4)*$U13^INDIRECT("N"&amp;AC$4)</f>
        <v>20.427237940555809</v>
      </c>
      <c r="AD13" s="26" cm="1">
        <f t="array" aca="1" ref="AD13" ca="1">INDIRECT("O"&amp;AD$4)*$U13^INDIRECT("N"&amp;AD$4)</f>
        <v>16.475239288772816</v>
      </c>
      <c r="AE13" s="26" cm="1">
        <f t="array" aca="1" ref="AE13" ca="1">INDIRECT("O"&amp;AE$4)*$U13^INDIRECT("N"&amp;AE$4)</f>
        <v>13.287822387549749</v>
      </c>
      <c r="AF13" s="26" cm="1">
        <f t="array" aca="1" ref="AF13" ca="1">INDIRECT("O"&amp;AF$4)*$U13^INDIRECT("N"&amp;AF$4)</f>
        <v>10.717065816664089</v>
      </c>
      <c r="AG13" s="26" cm="1">
        <f t="array" aca="1" ref="AG13" ca="1">INDIRECT("O"&amp;AG$4)*$U13^INDIRECT("N"&amp;AG$4)</f>
        <v>8.643666085296708</v>
      </c>
      <c r="AH13" s="26" cm="1">
        <f t="array" aca="1" ref="AH13" ca="1">INDIRECT("O"&amp;AH$4)*$U13^INDIRECT("N"&amp;AH$4)</f>
        <v>6.9714010039890049</v>
      </c>
      <c r="AI13" s="26" cm="1">
        <f t="array" aca="1" ref="AI13" ca="1">INDIRECT("O"&amp;AI$4)*$U13^INDIRECT("N"&amp;AI$4)</f>
        <v>5.6226642120165691</v>
      </c>
      <c r="AJ13" s="26" cm="1">
        <f t="array" aca="1" ref="AJ13" ca="1">INDIRECT("O"&amp;AJ$4)*$U13^INDIRECT("N"&amp;AJ$4)</f>
        <v>4.5348636268380051</v>
      </c>
      <c r="AK13" s="26" cm="1">
        <f t="array" aca="1" ref="AK13" ca="1">INDIRECT("O"&amp;AK$4)*$U13^INDIRECT("N"&amp;AK$4)</f>
        <v>3.6575166751142008</v>
      </c>
      <c r="AL13" s="26" cm="1">
        <f t="array" aca="1" ref="AL13" ca="1">INDIRECT("O"&amp;AL$4)*$U13^INDIRECT("N"&amp;AL$4)</f>
        <v>2.9499075009816798</v>
      </c>
      <c r="AM13" s="26" cm="1">
        <f t="array" aca="1" ref="AM13" ca="1">INDIRECT("O"&amp;AM$4)*$U13^INDIRECT("N"&amp;AM$4)</f>
        <v>2.3791974274666305</v>
      </c>
    </row>
    <row r="14" spans="1:42">
      <c r="A14" s="7">
        <f t="shared" ref="A14:A21" si="7">A15-10</f>
        <v>110</v>
      </c>
      <c r="B14" s="8">
        <v>2.8607054718698772</v>
      </c>
      <c r="C14" s="8">
        <v>3.1001339161173772E-5</v>
      </c>
      <c r="D14" s="9">
        <f>C14*'Drive-Through Queue Estimation'!$C$19^B14</f>
        <v>12.075154453321256</v>
      </c>
      <c r="M14" s="7">
        <f t="shared" si="2"/>
        <v>110</v>
      </c>
      <c r="N14" s="8">
        <f t="shared" si="3"/>
        <v>2.9405000000000001</v>
      </c>
      <c r="O14" s="8">
        <f t="shared" si="4"/>
        <v>2.1668643828903168E-5</v>
      </c>
      <c r="P14" s="24">
        <f>O14*'Drive-Through Queue Estimation'!$C$19^N14</f>
        <v>12.085978854453877</v>
      </c>
      <c r="Q14" s="1"/>
      <c r="U14">
        <f t="shared" si="5"/>
        <v>110</v>
      </c>
      <c r="V14" s="26" cm="1">
        <f t="array" aca="1" ref="V14" ca="1">INDIRECT("O"&amp;V$4)*$U14^INDIRECT("N"&amp;V$4)</f>
        <v>111.64007659437415</v>
      </c>
      <c r="W14" s="26" cm="1">
        <f t="array" aca="1" ref="W14" ca="1">INDIRECT("O"&amp;W$4)*$U14^INDIRECT("N"&amp;W$4)</f>
        <v>91.025060294099902</v>
      </c>
      <c r="X14" s="26" cm="1">
        <f t="array" aca="1" ref="X14" ca="1">INDIRECT("O"&amp;X$4)*$U14^INDIRECT("N"&amp;X$4)</f>
        <v>74.216731610179437</v>
      </c>
      <c r="Y14" s="26" cm="1">
        <f t="array" aca="1" ref="Y14" ca="1">INDIRECT("O"&amp;Y$4)*$U14^INDIRECT("N"&amp;Y$4)</f>
        <v>60.512162618742536</v>
      </c>
      <c r="Z14" s="26" cm="1">
        <f t="array" aca="1" ref="Z14" ca="1">INDIRECT("O"&amp;Z$4)*$U14^INDIRECT("N"&amp;Z$4)</f>
        <v>49.338225294401099</v>
      </c>
      <c r="AA14" s="26" cm="1">
        <f t="array" aca="1" ref="AA14" ca="1">INDIRECT("O"&amp;AA$4)*$U14^INDIRECT("N"&amp;AA$4)</f>
        <v>40.227623172851423</v>
      </c>
      <c r="AB14" s="26" cm="1">
        <f t="array" aca="1" ref="AB14" ca="1">INDIRECT("O"&amp;AB$4)*$U14^INDIRECT("N"&amp;AB$4)</f>
        <v>32.799348912142115</v>
      </c>
      <c r="AC14" s="26" cm="1">
        <f t="array" aca="1" ref="AC14" ca="1">INDIRECT("O"&amp;AC$4)*$U14^INDIRECT("N"&amp;AC$4)</f>
        <v>26.742750483614461</v>
      </c>
      <c r="AD14" s="26" cm="1">
        <f t="array" aca="1" ref="AD14" ca="1">INDIRECT("O"&amp;AD$4)*$U14^INDIRECT("N"&amp;AD$4)</f>
        <v>21.804539637191109</v>
      </c>
      <c r="AE14" s="26" cm="1">
        <f t="array" aca="1" ref="AE14" ca="1">INDIRECT("O"&amp;AE$4)*$U14^INDIRECT("N"&amp;AE$4)</f>
        <v>17.778199332231853</v>
      </c>
      <c r="AF14" s="26" cm="1">
        <f t="array" aca="1" ref="AF14" ca="1">INDIRECT("O"&amp;AF$4)*$U14^INDIRECT("N"&amp;AF$4)</f>
        <v>14.495347150437933</v>
      </c>
      <c r="AG14" s="26" cm="1">
        <f t="array" aca="1" ref="AG14" ca="1">INDIRECT("O"&amp;AG$4)*$U14^INDIRECT("N"&amp;AG$4)</f>
        <v>11.818693506871144</v>
      </c>
      <c r="AH14" s="26" cm="1">
        <f t="array" aca="1" ref="AH14" ca="1">INDIRECT("O"&amp;AH$4)*$U14^INDIRECT("N"&amp;AH$4)</f>
        <v>9.6363001699574724</v>
      </c>
      <c r="AI14" s="26" cm="1">
        <f t="array" aca="1" ref="AI14" ca="1">INDIRECT("O"&amp;AI$4)*$U14^INDIRECT("N"&amp;AI$4)</f>
        <v>7.8568989805461165</v>
      </c>
      <c r="AJ14" s="26" cm="1">
        <f t="array" aca="1" ref="AJ14" ca="1">INDIRECT("O"&amp;AJ$4)*$U14^INDIRECT("N"&amp;AJ$4)</f>
        <v>6.4060749978462797</v>
      </c>
      <c r="AK14" s="26" cm="1">
        <f t="array" aca="1" ref="AK14" ca="1">INDIRECT("O"&amp;AK$4)*$U14^INDIRECT("N"&amp;AK$4)</f>
        <v>5.2231544505843708</v>
      </c>
      <c r="AL14" s="26" cm="1">
        <f t="array" aca="1" ref="AL14" ca="1">INDIRECT("O"&amp;AL$4)*$U14^INDIRECT("N"&amp;AL$4)</f>
        <v>4.2586673468279974</v>
      </c>
      <c r="AM14" s="26" cm="1">
        <f t="array" aca="1" ref="AM14" ca="1">INDIRECT("O"&amp;AM$4)*$U14^INDIRECT("N"&amp;AM$4)</f>
        <v>3.4722786282741551</v>
      </c>
    </row>
    <row r="15" spans="1:42">
      <c r="A15" s="7">
        <f t="shared" si="7"/>
        <v>120</v>
      </c>
      <c r="B15" s="8">
        <v>3.1716517576835233</v>
      </c>
      <c r="C15" s="8">
        <v>5.7863357581412956E-6</v>
      </c>
      <c r="D15" s="9">
        <f>C15*'Drive-Through Queue Estimation'!$C$19^B15</f>
        <v>9.1323031672364756</v>
      </c>
      <c r="M15" s="7">
        <f t="shared" si="2"/>
        <v>120</v>
      </c>
      <c r="N15" s="8">
        <f t="shared" si="3"/>
        <v>3.0545</v>
      </c>
      <c r="O15" s="8">
        <f t="shared" si="4"/>
        <v>1.0338411501238686E-5</v>
      </c>
      <c r="P15" s="24">
        <f>O15*'Drive-Through Queue Estimation'!$C$19^N15</f>
        <v>9.6313587439668158</v>
      </c>
      <c r="Q15" s="1"/>
      <c r="U15">
        <f t="shared" si="5"/>
        <v>120</v>
      </c>
      <c r="V15" s="26" cm="1">
        <f t="array" aca="1" ref="V15" ca="1">INDIRECT("O"&amp;V$4)*$U15^INDIRECT("N"&amp;V$4)</f>
        <v>133.19079817836476</v>
      </c>
      <c r="W15" s="26" cm="1">
        <f t="array" aca="1" ref="W15" ca="1">INDIRECT("O"&amp;W$4)*$U15^INDIRECT("N"&amp;W$4)</f>
        <v>109.67886990676027</v>
      </c>
      <c r="X15" s="26" cm="1">
        <f t="array" aca="1" ref="X15" ca="1">INDIRECT("O"&amp;X$4)*$U15^INDIRECT("N"&amp;X$4)</f>
        <v>90.317459378196503</v>
      </c>
      <c r="Y15" s="26" cm="1">
        <f t="array" aca="1" ref="Y15" ca="1">INDIRECT("O"&amp;Y$4)*$U15^INDIRECT("N"&amp;Y$4)</f>
        <v>74.373883278217633</v>
      </c>
      <c r="Z15" s="26" cm="1">
        <f t="array" aca="1" ref="Z15" ca="1">INDIRECT("O"&amp;Z$4)*$U15^INDIRECT("N"&amp;Z$4)</f>
        <v>61.244797539303654</v>
      </c>
      <c r="AA15" s="26" cm="1">
        <f t="array" aca="1" ref="AA15" ca="1">INDIRECT("O"&amp;AA$4)*$U15^INDIRECT("N"&amp;AA$4)</f>
        <v>50.433365319904546</v>
      </c>
      <c r="AB15" s="26" cm="1">
        <f t="array" aca="1" ref="AB15" ca="1">INDIRECT("O"&amp;AB$4)*$U15^INDIRECT("N"&amp;AB$4)</f>
        <v>41.530455478421047</v>
      </c>
      <c r="AC15" s="26" cm="1">
        <f t="array" aca="1" ref="AC15" ca="1">INDIRECT("O"&amp;AC$4)*$U15^INDIRECT("N"&amp;AC$4)</f>
        <v>34.199160046224115</v>
      </c>
      <c r="AD15" s="26" cm="1">
        <f t="array" aca="1" ref="AD15" ca="1">INDIRECT("O"&amp;AD$4)*$U15^INDIRECT("N"&amp;AD$4)</f>
        <v>28.162044802878768</v>
      </c>
      <c r="AE15" s="26" cm="1">
        <f t="array" aca="1" ref="AE15" ca="1">INDIRECT("O"&amp;AE$4)*$U15^INDIRECT("N"&amp;AE$4)</f>
        <v>23.190650484028893</v>
      </c>
      <c r="AF15" s="26" cm="1">
        <f t="array" aca="1" ref="AF15" ca="1">INDIRECT("O"&amp;AF$4)*$U15^INDIRECT("N"&amp;AF$4)</f>
        <v>19.096847321875401</v>
      </c>
      <c r="AG15" s="26" cm="1">
        <f t="array" aca="1" ref="AG15" ca="1">INDIRECT("O"&amp;AG$4)*$U15^INDIRECT("N"&amp;AG$4)</f>
        <v>15.725715752827922</v>
      </c>
      <c r="AH15" s="26" cm="1">
        <f t="array" aca="1" ref="AH15" ca="1">INDIRECT("O"&amp;AH$4)*$U15^INDIRECT("N"&amp;AH$4)</f>
        <v>12.94968388082887</v>
      </c>
      <c r="AI15" s="26" cm="1">
        <f t="array" aca="1" ref="AI15" ca="1">INDIRECT("O"&amp;AI$4)*$U15^INDIRECT("N"&amp;AI$4)</f>
        <v>10.663699843566345</v>
      </c>
      <c r="AJ15" s="26" cm="1">
        <f t="array" aca="1" ref="AJ15" ca="1">INDIRECT("O"&amp;AJ$4)*$U15^INDIRECT("N"&amp;AJ$4)</f>
        <v>8.7812563920593565</v>
      </c>
      <c r="AK15" s="26" cm="1">
        <f t="array" aca="1" ref="AK15" ca="1">INDIRECT("O"&amp;AK$4)*$U15^INDIRECT("N"&amp;AK$4)</f>
        <v>7.2311172439465903</v>
      </c>
      <c r="AL15" s="26" cm="1">
        <f t="array" aca="1" ref="AL15" ca="1">INDIRECT("O"&amp;AL$4)*$U15^INDIRECT("N"&amp;AL$4)</f>
        <v>5.9546213276479838</v>
      </c>
      <c r="AM15" s="26" cm="1">
        <f t="array" aca="1" ref="AM15" ca="1">INDIRECT("O"&amp;AM$4)*$U15^INDIRECT("N"&amp;AM$4)</f>
        <v>4.9034629033795438</v>
      </c>
    </row>
    <row r="16" spans="1:42">
      <c r="A16" s="7">
        <f t="shared" si="7"/>
        <v>130</v>
      </c>
      <c r="B16" s="8">
        <v>3.0933994656439951</v>
      </c>
      <c r="C16" s="8">
        <v>7.1688053060935771E-6</v>
      </c>
      <c r="D16" s="9">
        <f>C16*'Drive-Through Queue Estimation'!$C$19^B16</f>
        <v>7.9560869396311658</v>
      </c>
      <c r="M16" s="7">
        <f t="shared" si="2"/>
        <v>130</v>
      </c>
      <c r="N16" s="8">
        <f t="shared" si="3"/>
        <v>3.1684999999999999</v>
      </c>
      <c r="O16" s="8">
        <f t="shared" si="4"/>
        <v>4.9325999916236836E-6</v>
      </c>
      <c r="P16" s="24">
        <f>O16*'Drive-Through Queue Estimation'!$C$19^N16</f>
        <v>7.67526340829244</v>
      </c>
      <c r="Q16" s="1"/>
      <c r="U16">
        <f t="shared" si="5"/>
        <v>130</v>
      </c>
      <c r="V16" s="26" cm="1">
        <f t="array" aca="1" ref="V16" ca="1">INDIRECT("O"&amp;V$4)*$U16^INDIRECT("N"&amp;V$4)</f>
        <v>156.671194313331</v>
      </c>
      <c r="W16" s="26" cm="1">
        <f t="array" aca="1" ref="W16" ca="1">INDIRECT("O"&amp;W$4)*$U16^INDIRECT("N"&amp;W$4)</f>
        <v>130.19694073542053</v>
      </c>
      <c r="X16" s="26" cm="1">
        <f t="array" aca="1" ref="X16" ca="1">INDIRECT("O"&amp;X$4)*$U16^INDIRECT("N"&amp;X$4)</f>
        <v>108.19629895053562</v>
      </c>
      <c r="Y16" s="26" cm="1">
        <f t="array" aca="1" ref="Y16" ca="1">INDIRECT("O"&amp;Y$4)*$U16^INDIRECT("N"&amp;Y$4)</f>
        <v>89.913319318177656</v>
      </c>
      <c r="Z16" s="26" cm="1">
        <f t="array" aca="1" ref="Z16" ca="1">INDIRECT("O"&amp;Z$4)*$U16^INDIRECT("N"&amp;Z$4)</f>
        <v>74.719792351756055</v>
      </c>
      <c r="AA16" s="26" cm="1">
        <f t="array" aca="1" ref="AA16" ca="1">INDIRECT("O"&amp;AA$4)*$U16^INDIRECT("N"&amp;AA$4)</f>
        <v>62.093663223940474</v>
      </c>
      <c r="AB16" s="26" cm="1">
        <f t="array" aca="1" ref="AB16" ca="1">INDIRECT("O"&amp;AB$4)*$U16^INDIRECT("N"&amp;AB$4)</f>
        <v>51.601093782717676</v>
      </c>
      <c r="AC16" s="26" cm="1">
        <f t="array" aca="1" ref="AC16" ca="1">INDIRECT("O"&amp;AC$4)*$U16^INDIRECT("N"&amp;AC$4)</f>
        <v>42.881555722842386</v>
      </c>
      <c r="AD16" s="26" cm="1">
        <f t="array" aca="1" ref="AD16" ca="1">INDIRECT("O"&amp;AD$4)*$U16^INDIRECT("N"&amp;AD$4)</f>
        <v>35.635442708912151</v>
      </c>
      <c r="AE16" s="26" cm="1">
        <f t="array" aca="1" ref="AE16" ca="1">INDIRECT("O"&amp;AE$4)*$U16^INDIRECT("N"&amp;AE$4)</f>
        <v>29.613775798337219</v>
      </c>
      <c r="AF16" s="26" cm="1">
        <f t="array" aca="1" ref="AF16" ca="1">INDIRECT("O"&amp;AF$4)*$U16^INDIRECT("N"&amp;AF$4)</f>
        <v>24.609648438992448</v>
      </c>
      <c r="AG16" s="26" cm="1">
        <f t="array" aca="1" ref="AG16" ca="1">INDIRECT("O"&amp;AG$4)*$U16^INDIRECT("N"&amp;AG$4)</f>
        <v>20.451117088716842</v>
      </c>
      <c r="AH16" s="26" cm="1">
        <f t="array" aca="1" ref="AH16" ca="1">INDIRECT("O"&amp;AH$4)*$U16^INDIRECT("N"&amp;AH$4)</f>
        <v>16.99529317589592</v>
      </c>
      <c r="AI16" s="26" cm="1">
        <f t="array" aca="1" ref="AI16" ca="1">INDIRECT("O"&amp;AI$4)*$U16^INDIRECT("N"&amp;AI$4)</f>
        <v>14.123433398853836</v>
      </c>
      <c r="AJ16" s="26" cm="1">
        <f t="array" aca="1" ref="AJ16" ca="1">INDIRECT("O"&amp;AJ$4)*$U16^INDIRECT("N"&amp;AJ$4)</f>
        <v>11.736859665049279</v>
      </c>
      <c r="AK16" s="26" cm="1">
        <f t="array" aca="1" ref="AK16" ca="1">INDIRECT("O"&amp;AK$4)*$U16^INDIRECT("N"&amp;AK$4)</f>
        <v>9.7535684777782521</v>
      </c>
      <c r="AL16" s="26" cm="1">
        <f t="array" aca="1" ref="AL16" ca="1">INDIRECT("O"&amp;AL$4)*$U16^INDIRECT("N"&amp;AL$4)</f>
        <v>8.1054132677413833</v>
      </c>
      <c r="AM16" s="26" cm="1">
        <f t="array" aca="1" ref="AM16" ca="1">INDIRECT("O"&amp;AM$4)*$U16^INDIRECT("N"&amp;AM$4)</f>
        <v>6.7357628534170289</v>
      </c>
    </row>
    <row r="17" spans="1:39">
      <c r="A17" s="7">
        <f t="shared" si="7"/>
        <v>140</v>
      </c>
      <c r="B17" s="8">
        <v>3.2307629201861778</v>
      </c>
      <c r="C17" s="8">
        <v>3.11102228153329E-6</v>
      </c>
      <c r="D17" s="9">
        <f>C17*'Drive-Through Queue Estimation'!$C$19^B17</f>
        <v>6.40615375682526</v>
      </c>
      <c r="M17" s="7">
        <f t="shared" si="2"/>
        <v>140</v>
      </c>
      <c r="N17" s="8">
        <f t="shared" si="3"/>
        <v>3.2825000000000002</v>
      </c>
      <c r="O17" s="8">
        <f t="shared" si="4"/>
        <v>2.3534120957025966E-6</v>
      </c>
      <c r="P17" s="24">
        <f>O17*'Drive-Through Queue Estimation'!$C$19^N17</f>
        <v>6.1164442061276691</v>
      </c>
      <c r="Q17" s="1"/>
      <c r="U17">
        <f t="shared" si="5"/>
        <v>140</v>
      </c>
      <c r="V17" s="26" cm="1">
        <f t="array" aca="1" ref="V17" ca="1">INDIRECT("O"&amp;V$4)*$U17^INDIRECT("N"&amp;V$4)</f>
        <v>182.08567662669066</v>
      </c>
      <c r="W17" s="26" cm="1">
        <f t="array" aca="1" ref="W17" ca="1">INDIRECT("O"&amp;W$4)*$U17^INDIRECT("N"&amp;W$4)</f>
        <v>152.60067820651741</v>
      </c>
      <c r="X17" s="26" cm="1">
        <f t="array" aca="1" ref="X17" ca="1">INDIRECT("O"&amp;X$4)*$U17^INDIRECT("N"&amp;X$4)</f>
        <v>127.89016368833714</v>
      </c>
      <c r="Y17" s="26" cm="1">
        <f t="array" aca="1" ref="Y17" ca="1">INDIRECT("O"&amp;Y$4)*$U17^INDIRECT("N"&amp;Y$4)</f>
        <v>107.18100443888562</v>
      </c>
      <c r="Z17" s="26" cm="1">
        <f t="array" aca="1" ref="Z17" ca="1">INDIRECT("O"&amp;Z$4)*$U17^INDIRECT("N"&amp;Z$4)</f>
        <v>89.825263970445675</v>
      </c>
      <c r="AA17" s="26" cm="1">
        <f t="array" aca="1" ref="AA17" ca="1">INDIRECT("O"&amp;AA$4)*$U17^INDIRECT("N"&amp;AA$4)</f>
        <v>75.279925669673432</v>
      </c>
      <c r="AB17" s="26" cm="1">
        <f t="array" aca="1" ref="AB17" ca="1">INDIRECT("O"&amp;AB$4)*$U17^INDIRECT("N"&amp;AB$4)</f>
        <v>63.089903200241658</v>
      </c>
      <c r="AC17" s="26" cm="1">
        <f t="array" aca="1" ref="AC17" ca="1">INDIRECT("O"&amp;AC$4)*$U17^INDIRECT("N"&amp;AC$4)</f>
        <v>52.873802018369048</v>
      </c>
      <c r="AD17" s="26" cm="1">
        <f t="array" aca="1" ref="AD17" ca="1">INDIRECT("O"&amp;AD$4)*$U17^INDIRECT("N"&amp;AD$4)</f>
        <v>44.311986515569444</v>
      </c>
      <c r="AE17" s="26" cm="1">
        <f t="array" aca="1" ref="AE17" ca="1">INDIRECT("O"&amp;AE$4)*$U17^INDIRECT("N"&amp;AE$4)</f>
        <v>37.136579440113699</v>
      </c>
      <c r="AF17" s="26" cm="1">
        <f t="array" aca="1" ref="AF17" ca="1">INDIRECT("O"&amp;AF$4)*$U17^INDIRECT("N"&amp;AF$4)</f>
        <v>31.123080704750315</v>
      </c>
      <c r="AG17" s="26" cm="1">
        <f t="array" aca="1" ref="AG17" ca="1">INDIRECT("O"&amp;AG$4)*$U17^INDIRECT("N"&amp;AG$4)</f>
        <v>26.083343354668404</v>
      </c>
      <c r="AH17" s="26" cm="1">
        <f t="array" aca="1" ref="AH17" ca="1">INDIRECT("O"&amp;AH$4)*$U17^INDIRECT("N"&amp;AH$4)</f>
        <v>21.859686931752918</v>
      </c>
      <c r="AI17" s="26" cm="1">
        <f t="array" aca="1" ref="AI17" ca="1">INDIRECT("O"&amp;AI$4)*$U17^INDIRECT("N"&amp;AI$4)</f>
        <v>18.319964057396209</v>
      </c>
      <c r="AJ17" s="26" cm="1">
        <f t="array" aca="1" ref="AJ17" ca="1">INDIRECT("O"&amp;AJ$4)*$U17^INDIRECT("N"&amp;AJ$4)</f>
        <v>15.353425879890938</v>
      </c>
      <c r="AK17" s="26" cm="1">
        <f t="array" aca="1" ref="AK17" ca="1">INDIRECT("O"&amp;AK$4)*$U17^INDIRECT("N"&amp;AK$4)</f>
        <v>12.867257026857335</v>
      </c>
      <c r="AL17" s="26" cm="1">
        <f t="array" aca="1" ref="AL17" ca="1">INDIRECT("O"&amp;AL$4)*$U17^INDIRECT("N"&amp;AL$4)</f>
        <v>10.783671650250952</v>
      </c>
      <c r="AM17" s="26" cm="1">
        <f t="array" aca="1" ref="AM17" ca="1">INDIRECT("O"&amp;AM$4)*$U17^INDIRECT("N"&amp;AM$4)</f>
        <v>9.037479706646403</v>
      </c>
    </row>
    <row r="18" spans="1:39">
      <c r="A18" s="7">
        <f t="shared" si="7"/>
        <v>150</v>
      </c>
      <c r="B18" s="8">
        <v>3.3151829869814184</v>
      </c>
      <c r="C18" s="8">
        <v>1.820332158832775E-6</v>
      </c>
      <c r="D18" s="9">
        <f>C18*'Drive-Through Queue Estimation'!$C$19^B18</f>
        <v>5.4805249768072546</v>
      </c>
      <c r="M18" s="7">
        <f t="shared" si="2"/>
        <v>150</v>
      </c>
      <c r="N18" s="8">
        <f t="shared" si="3"/>
        <v>3.3965000000000001</v>
      </c>
      <c r="O18" s="8">
        <f t="shared" si="4"/>
        <v>1.122845659815229E-6</v>
      </c>
      <c r="P18" s="24">
        <f>O18*'Drive-Through Queue Estimation'!$C$19^N18</f>
        <v>4.8742157417364451</v>
      </c>
      <c r="Q18" s="1"/>
      <c r="U18">
        <f t="shared" si="5"/>
        <v>150</v>
      </c>
      <c r="V18" s="26" cm="1">
        <f t="array" aca="1" ref="V18" ca="1">INDIRECT("O"&amp;V$4)*$U18^INDIRECT("N"&amp;V$4)</f>
        <v>209.4383380277788</v>
      </c>
      <c r="W18" s="26" cm="1">
        <f t="array" aca="1" ref="W18" ca="1">INDIRECT("O"&amp;W$4)*$U18^INDIRECT("N"&amp;W$4)</f>
        <v>176.91011705471314</v>
      </c>
      <c r="X18" s="26" cm="1">
        <f t="array" aca="1" ref="X18" ca="1">INDIRECT("O"&amp;X$4)*$U18^INDIRECT("N"&amp;X$4)</f>
        <v>149.43390885846875</v>
      </c>
      <c r="Y18" s="26" cm="1">
        <f t="array" aca="1" ref="Y18" ca="1">INDIRECT("O"&amp;Y$4)*$U18^INDIRECT("N"&amp;Y$4)</f>
        <v>126.22507682709347</v>
      </c>
      <c r="Z18" s="26" cm="1">
        <f t="array" aca="1" ref="Z18" ca="1">INDIRECT("O"&amp;Z$4)*$U18^INDIRECT("N"&amp;Z$4)</f>
        <v>106.62084758216265</v>
      </c>
      <c r="AA18" s="26" cm="1">
        <f t="array" aca="1" ref="AA18" ca="1">INDIRECT("O"&amp;AA$4)*$U18^INDIRECT("N"&amp;AA$4)</f>
        <v>90.061384194766177</v>
      </c>
      <c r="AB18" s="26" cm="1">
        <f t="array" aca="1" ref="AB18" ca="1">INDIRECT("O"&amp;AB$4)*$U18^INDIRECT("N"&amp;AB$4)</f>
        <v>76.073798952188056</v>
      </c>
      <c r="AC18" s="26" cm="1">
        <f t="array" aca="1" ref="AC18" ca="1">INDIRECT("O"&amp;AC$4)*$U18^INDIRECT("N"&amp;AC$4)</f>
        <v>64.258649128715277</v>
      </c>
      <c r="AD18" s="26" cm="1">
        <f t="array" aca="1" ref="AD18" ca="1">INDIRECT("O"&amp;AD$4)*$U18^INDIRECT("N"&amp;AD$4)</f>
        <v>54.278530121027693</v>
      </c>
      <c r="AE18" s="26" cm="1">
        <f t="array" aca="1" ref="AE18" ca="1">INDIRECT("O"&amp;AE$4)*$U18^INDIRECT("N"&amp;AE$4)</f>
        <v>45.848440202935301</v>
      </c>
      <c r="AF18" s="26" cm="1">
        <f t="array" aca="1" ref="AF18" ca="1">INDIRECT("O"&amp;AF$4)*$U18^INDIRECT("N"&amp;AF$4)</f>
        <v>38.727641746285684</v>
      </c>
      <c r="AG18" s="26" cm="1">
        <f t="array" aca="1" ref="AG18" ca="1">INDIRECT("O"&amp;AG$4)*$U18^INDIRECT("N"&amp;AG$4)</f>
        <v>32.712786489356589</v>
      </c>
      <c r="AH18" s="26" cm="1">
        <f t="array" aca="1" ref="AH18" ca="1">INDIRECT("O"&amp;AH$4)*$U18^INDIRECT("N"&amp;AH$4)</f>
        <v>27.632108531391832</v>
      </c>
      <c r="AI18" s="26" cm="1">
        <f t="array" aca="1" ref="AI18" ca="1">INDIRECT("O"&amp;AI$4)*$U18^INDIRECT("N"&amp;AI$4)</f>
        <v>23.340519222935658</v>
      </c>
      <c r="AJ18" s="26" cm="1">
        <f t="array" aca="1" ref="AJ18" ca="1">INDIRECT("O"&amp;AJ$4)*$U18^INDIRECT("N"&amp;AJ$4)</f>
        <v>19.715463877008318</v>
      </c>
      <c r="AK18" s="26" cm="1">
        <f t="array" aca="1" ref="AK18" ca="1">INDIRECT("O"&amp;AK$4)*$U18^INDIRECT("N"&amp;AK$4)</f>
        <v>16.653421981446893</v>
      </c>
      <c r="AL18" s="26" cm="1">
        <f t="array" aca="1" ref="AL18" ca="1">INDIRECT("O"&amp;AL$4)*$U18^INDIRECT("N"&amp;AL$4)</f>
        <v>14.066950969160859</v>
      </c>
      <c r="AM18" s="26" cm="1">
        <f t="array" aca="1" ref="AM18" ca="1">INDIRECT("O"&amp;AM$4)*$U18^INDIRECT("N"&amp;AM$4)</f>
        <v>11.882189125407853</v>
      </c>
    </row>
    <row r="19" spans="1:39">
      <c r="A19" s="7">
        <f t="shared" si="7"/>
        <v>160</v>
      </c>
      <c r="B19" s="8">
        <v>3.3774224006246309</v>
      </c>
      <c r="C19" s="8">
        <v>1.1526208682150414E-6</v>
      </c>
      <c r="D19" s="9">
        <f>C19*'Drive-Through Queue Estimation'!$C$19^B19</f>
        <v>4.5918628267753254</v>
      </c>
      <c r="M19" s="7">
        <f t="shared" si="2"/>
        <v>160</v>
      </c>
      <c r="N19" s="8">
        <f t="shared" si="3"/>
        <v>3.5105000000000004</v>
      </c>
      <c r="O19" s="8">
        <f t="shared" si="4"/>
        <v>5.3572528928024313E-7</v>
      </c>
      <c r="P19" s="24">
        <f>O19*'Drive-Through Queue Estimation'!$C$19^N19</f>
        <v>3.8842795415659674</v>
      </c>
      <c r="Q19" s="1"/>
      <c r="U19">
        <f t="shared" si="5"/>
        <v>160</v>
      </c>
      <c r="V19" s="26" cm="1">
        <f t="array" aca="1" ref="V19" ca="1">INDIRECT("O"&amp;V$4)*$U19^INDIRECT("N"&amp;V$4)</f>
        <v>238.73299625336605</v>
      </c>
      <c r="W19" s="26" cm="1">
        <f t="array" aca="1" ref="W19" ca="1">INDIRECT("O"&amp;W$4)*$U19^INDIRECT("N"&amp;W$4)</f>
        <v>203.14409846574068</v>
      </c>
      <c r="X19" s="26" cm="1">
        <f t="array" aca="1" ref="X19" ca="1">INDIRECT("O"&amp;X$4)*$U19^INDIRECT("N"&amp;X$4)</f>
        <v>172.86058227854474</v>
      </c>
      <c r="Y19" s="26" cm="1">
        <f t="array" aca="1" ref="Y19" ca="1">INDIRECT("O"&amp;Y$4)*$U19^INDIRECT("N"&amp;Y$4)</f>
        <v>147.09155289941592</v>
      </c>
      <c r="Z19" s="26" cm="1">
        <f t="array" aca="1" ref="Z19" ca="1">INDIRECT("O"&amp;Z$4)*$U19^INDIRECT("N"&amp;Z$4)</f>
        <v>125.16401743630477</v>
      </c>
      <c r="AA19" s="26" cm="1">
        <f t="array" aca="1" ref="AA19" ca="1">INDIRECT("O"&amp;AA$4)*$U19^INDIRECT("N"&amp;AA$4)</f>
        <v>106.50530878213232</v>
      </c>
      <c r="AB19" s="26" cm="1">
        <f t="array" aca="1" ref="AB19" ca="1">INDIRECT("O"&amp;AB$4)*$U19^INDIRECT("N"&amp;AB$4)</f>
        <v>90.628129642370567</v>
      </c>
      <c r="AC19" s="26" cm="1">
        <f t="array" aca="1" ref="AC19" ca="1">INDIRECT("O"&amp;AC$4)*$U19^INDIRECT("N"&amp;AC$4)</f>
        <v>77.117826110206394</v>
      </c>
      <c r="AD19" s="26" cm="1">
        <f t="array" aca="1" ref="AD19" ca="1">INDIRECT("O"&amp;AD$4)*$U19^INDIRECT("N"&amp;AD$4)</f>
        <v>65.621558421565439</v>
      </c>
      <c r="AE19" s="26" cm="1">
        <f t="array" aca="1" ref="AE19" ca="1">INDIRECT("O"&amp;AE$4)*$U19^INDIRECT("N"&amp;AE$4)</f>
        <v>55.839086069686381</v>
      </c>
      <c r="AF19" s="26" cm="1">
        <f t="array" aca="1" ref="AF19" ca="1">INDIRECT("O"&amp;AF$4)*$U19^INDIRECT("N"&amp;AF$4)</f>
        <v>47.514926620108469</v>
      </c>
      <c r="AG19" s="26" cm="1">
        <f t="array" aca="1" ref="AG19" ca="1">INDIRECT("O"&amp;AG$4)*$U19^INDIRECT("N"&amp;AG$4)</f>
        <v>40.431683442969806</v>
      </c>
      <c r="AH19" s="26" cm="1">
        <f t="array" aca="1" ref="AH19" ca="1">INDIRECT("O"&amp;AH$4)*$U19^INDIRECT("N"&amp;AH$4)</f>
        <v>34.404368107362039</v>
      </c>
      <c r="AI19" s="26" cm="1">
        <f t="array" aca="1" ref="AI19" ca="1">INDIRECT("O"&amp;AI$4)*$U19^INDIRECT("N"&amp;AI$4)</f>
        <v>29.275569159430866</v>
      </c>
      <c r="AJ19" s="26" cm="1">
        <f t="array" aca="1" ref="AJ19" ca="1">INDIRECT("O"&amp;AJ$4)*$U19^INDIRECT("N"&amp;AJ$4)</f>
        <v>24.911341110352076</v>
      </c>
      <c r="AK19" s="26" cm="1">
        <f t="array" aca="1" ref="AK19" ca="1">INDIRECT("O"&amp;AK$4)*$U19^INDIRECT("N"&amp;AK$4)</f>
        <v>21.197706269577605</v>
      </c>
      <c r="AL19" s="26" cm="1">
        <f t="array" aca="1" ref="AL19" ca="1">INDIRECT("O"&amp;AL$4)*$U19^INDIRECT("N"&amp;AL$4)</f>
        <v>18.037678064010841</v>
      </c>
      <c r="AM19" s="26" cm="1">
        <f t="array" aca="1" ref="AM19" ca="1">INDIRECT("O"&amp;AM$4)*$U19^INDIRECT("N"&amp;AM$4)</f>
        <v>15.348728103089291</v>
      </c>
    </row>
    <row r="20" spans="1:39">
      <c r="A20" s="7">
        <f t="shared" si="7"/>
        <v>170</v>
      </c>
      <c r="B20" s="8">
        <v>3.5578204368084734</v>
      </c>
      <c r="C20" s="8">
        <v>4.1932161674023841E-7</v>
      </c>
      <c r="D20" s="9">
        <f>C20*'Drive-Through Queue Estimation'!$C$19^B20</f>
        <v>3.761760918296047</v>
      </c>
      <c r="M20" s="7">
        <f t="shared" si="2"/>
        <v>170</v>
      </c>
      <c r="N20" s="8">
        <f t="shared" si="3"/>
        <v>3.6245000000000003</v>
      </c>
      <c r="O20" s="8">
        <f t="shared" si="4"/>
        <v>2.5560199041213564E-7</v>
      </c>
      <c r="P20" s="24">
        <f>O20*'Drive-Through Queue Estimation'!$C$19^N20</f>
        <v>3.0953959275616549</v>
      </c>
      <c r="Q20" s="1"/>
      <c r="U20">
        <f t="shared" si="5"/>
        <v>170</v>
      </c>
      <c r="V20" s="26" cm="1">
        <f t="array" aca="1" ref="V20" ca="1">INDIRECT("O"&amp;V$4)*$U20^INDIRECT("N"&amp;V$4)</f>
        <v>269.97322901819098</v>
      </c>
      <c r="W20" s="26" cm="1">
        <f t="array" aca="1" ref="W20" ca="1">INDIRECT("O"&amp;W$4)*$U20^INDIRECT("N"&amp;W$4)</f>
        <v>231.32041425557045</v>
      </c>
      <c r="X20" s="26" cm="1">
        <f t="array" aca="1" ref="X20" ca="1">INDIRECT("O"&amp;X$4)*$U20^INDIRECT("N"&amp;X$4)</f>
        <v>198.20163001333427</v>
      </c>
      <c r="Y20" s="26" cm="1">
        <f t="array" aca="1" ref="Y20" ca="1">INDIRECT("O"&amp;Y$4)*$U20^INDIRECT("N"&amp;Y$4)</f>
        <v>169.82455381798104</v>
      </c>
      <c r="Z20" s="26" cm="1">
        <f t="array" aca="1" ref="Z20" ca="1">INDIRECT("O"&amp;Z$4)*$U20^INDIRECT("N"&amp;Z$4)</f>
        <v>145.51030219850358</v>
      </c>
      <c r="AA20" s="26" cm="1">
        <f t="array" aca="1" ref="AA20" ca="1">INDIRECT("O"&amp;AA$4)*$U20^INDIRECT("N"&amp;AA$4)</f>
        <v>124.67718931028911</v>
      </c>
      <c r="AB20" s="26" cm="1">
        <f t="array" aca="1" ref="AB20" ca="1">INDIRECT("O"&amp;AB$4)*$U20^INDIRECT("N"&amp;AB$4)</f>
        <v>106.82681088180433</v>
      </c>
      <c r="AC20" s="26" cm="1">
        <f t="array" aca="1" ref="AC20" ca="1">INDIRECT("O"&amp;AC$4)*$U20^INDIRECT("N"&amp;AC$4)</f>
        <v>91.532120561166437</v>
      </c>
      <c r="AD20" s="26" cm="1">
        <f t="array" aca="1" ref="AD20" ca="1">INDIRECT("O"&amp;AD$4)*$U20^INDIRECT("N"&amp;AD$4)</f>
        <v>78.427213405197122</v>
      </c>
      <c r="AE20" s="26" cm="1">
        <f t="array" aca="1" ref="AE20" ca="1">INDIRECT("O"&amp;AE$4)*$U20^INDIRECT("N"&amp;AE$4)</f>
        <v>67.19857209463467</v>
      </c>
      <c r="AF20" s="26" cm="1">
        <f t="array" aca="1" ref="AF20" ca="1">INDIRECT("O"&amp;AF$4)*$U20^INDIRECT("N"&amp;AF$4)</f>
        <v>57.577566452954926</v>
      </c>
      <c r="AG20" s="26" cm="1">
        <f t="array" aca="1" ref="AG20" ca="1">INDIRECT("O"&amp;AG$4)*$U20^INDIRECT("N"&amp;AG$4)</f>
        <v>49.334026829851915</v>
      </c>
      <c r="AH20" s="26" cm="1">
        <f t="array" aca="1" ref="AH20" ca="1">INDIRECT("O"&amp;AH$4)*$U20^INDIRECT("N"&amp;AH$4)</f>
        <v>42.27073760120048</v>
      </c>
      <c r="AI20" s="26" cm="1">
        <f t="array" aca="1" ref="AI20" ca="1">INDIRECT("O"&amp;AI$4)*$U20^INDIRECT("N"&amp;AI$4)</f>
        <v>36.218719049877997</v>
      </c>
      <c r="AJ20" s="26" cm="1">
        <f t="array" aca="1" ref="AJ20" ca="1">INDIRECT("O"&amp;AJ$4)*$U20^INDIRECT("N"&amp;AJ$4)</f>
        <v>31.033184752771774</v>
      </c>
      <c r="AK20" s="26" cm="1">
        <f t="array" aca="1" ref="AK20" ca="1">INDIRECT("O"&amp;AK$4)*$U20^INDIRECT("N"&amp;AK$4)</f>
        <v>26.590077759884547</v>
      </c>
      <c r="AL20" s="26" cm="1">
        <f t="array" aca="1" ref="AL20" ca="1">INDIRECT("O"&amp;AL$4)*$U20^INDIRECT("N"&amp;AL$4)</f>
        <v>22.783102698267495</v>
      </c>
      <c r="AM20" s="26" cm="1">
        <f t="array" aca="1" ref="AM20" ca="1">INDIRECT("O"&amp;AM$4)*$U20^INDIRECT("N"&amp;AM$4)</f>
        <v>19.521182797851871</v>
      </c>
    </row>
    <row r="21" spans="1:39">
      <c r="A21" s="7">
        <f t="shared" si="7"/>
        <v>180</v>
      </c>
      <c r="B21" s="8">
        <v>3.9969850144338519</v>
      </c>
      <c r="C21" s="8">
        <v>3.7313720025273983E-8</v>
      </c>
      <c r="D21" s="9">
        <f>C21*'Drive-Through Queue Estimation'!$C$19^B21</f>
        <v>2.4151637043349559</v>
      </c>
      <c r="M21" s="7">
        <f t="shared" si="2"/>
        <v>180</v>
      </c>
      <c r="N21" s="8">
        <f t="shared" si="3"/>
        <v>3.7385000000000002</v>
      </c>
      <c r="O21" s="8">
        <f t="shared" si="4"/>
        <v>1.2195126646050409E-7</v>
      </c>
      <c r="P21" s="24">
        <f>O21*'Drive-Through Queue Estimation'!$C$19^N21</f>
        <v>2.4667318213926577</v>
      </c>
      <c r="Q21" s="1"/>
      <c r="U21">
        <f t="shared" si="5"/>
        <v>180</v>
      </c>
      <c r="V21" s="26" cm="1">
        <f t="array" aca="1" ref="V21" ca="1">INDIRECT("O"&amp;V$4)*$U21^INDIRECT("N"&amp;V$4)</f>
        <v>303.16240280370261</v>
      </c>
      <c r="W21" s="26" cm="1">
        <f t="array" aca="1" ref="W21" ca="1">INDIRECT("O"&amp;W$4)*$U21^INDIRECT("N"&amp;W$4)</f>
        <v>261.45592586793316</v>
      </c>
      <c r="X21" s="26" cm="1">
        <f t="array" aca="1" ref="X21" ca="1">INDIRECT("O"&amp;X$4)*$U21^INDIRECT("N"&amp;X$4)</f>
        <v>225.48706745711044</v>
      </c>
      <c r="Y21" s="26" cm="1">
        <f t="array" aca="1" ref="Y21" ca="1">INDIRECT("O"&amp;Y$4)*$U21^INDIRECT("N"&amp;Y$4)</f>
        <v>194.46649534380856</v>
      </c>
      <c r="Z21" s="26" cm="1">
        <f t="array" aca="1" ref="Z21" ca="1">INDIRECT("O"&amp;Z$4)*$U21^INDIRECT("N"&amp;Z$4)</f>
        <v>167.71346684215717</v>
      </c>
      <c r="AA21" s="26" cm="1">
        <f t="array" aca="1" ref="AA21" ca="1">INDIRECT("O"&amp;AA$4)*$U21^INDIRECT("N"&amp;AA$4)</f>
        <v>144.64088999231788</v>
      </c>
      <c r="AB21" s="26" cm="1">
        <f t="array" aca="1" ref="AB21" ca="1">INDIRECT("O"&amp;AB$4)*$U21^INDIRECT("N"&amp;AB$4)</f>
        <v>124.74243989875639</v>
      </c>
      <c r="AC21" s="26" cm="1">
        <f t="array" aca="1" ref="AC21" ca="1">INDIRECT("O"&amp;AC$4)*$U21^INDIRECT("N"&amp;AC$4)</f>
        <v>107.58144749193158</v>
      </c>
      <c r="AD21" s="26" cm="1">
        <f t="array" aca="1" ref="AD21" ca="1">INDIRECT("O"&amp;AD$4)*$U21^INDIRECT("N"&amp;AD$4)</f>
        <v>92.781316878624011</v>
      </c>
      <c r="AE21" s="26" cm="1">
        <f t="array" aca="1" ref="AE21" ca="1">INDIRECT("O"&amp;AE$4)*$U21^INDIRECT("N"&amp;AE$4)</f>
        <v>80.017260990815913</v>
      </c>
      <c r="AF21" s="26" cm="1">
        <f t="array" aca="1" ref="AF21" ca="1">INDIRECT("O"&amp;AF$4)*$U21^INDIRECT("N"&amp;AF$4)</f>
        <v>69.009174172946857</v>
      </c>
      <c r="AG21" s="26" cm="1">
        <f t="array" aca="1" ref="AG21" ca="1">INDIRECT("O"&amp;AG$4)*$U21^INDIRECT("N"&amp;AG$4)</f>
        <v>59.51548529733774</v>
      </c>
      <c r="AH21" s="26" cm="1">
        <f t="array" aca="1" ref="AH21" ca="1">INDIRECT("O"&amp;AH$4)*$U21^INDIRECT("N"&amp;AH$4)</f>
        <v>51.327856515144219</v>
      </c>
      <c r="AI21" s="26" cm="1">
        <f t="array" aca="1" ref="AI21" ca="1">INDIRECT("O"&amp;AI$4)*$U21^INDIRECT("N"&amp;AI$4)</f>
        <v>44.266611307579844</v>
      </c>
      <c r="AJ21" s="26" cm="1">
        <f t="array" aca="1" ref="AJ21" ca="1">INDIRECT("O"&amp;AJ$4)*$U21^INDIRECT("N"&amp;AJ$4)</f>
        <v>38.176791506541832</v>
      </c>
      <c r="AK21" s="26" cm="1">
        <f t="array" aca="1" ref="AK21" ca="1">INDIRECT("O"&amp;AK$4)*$U21^INDIRECT("N"&amp;AK$4)</f>
        <v>32.924756756440544</v>
      </c>
      <c r="AL21" s="26" cm="1">
        <f t="array" aca="1" ref="AL21" ca="1">INDIRECT("O"&amp;AL$4)*$U21^INDIRECT("N"&amp;AL$4)</f>
        <v>28.395251792833836</v>
      </c>
      <c r="AM21" s="26" cm="1">
        <f t="array" aca="1" ref="AM21" ca="1">INDIRECT("O"&amp;AM$4)*$U21^INDIRECT("N"&amp;AM$4)</f>
        <v>24.488877179653318</v>
      </c>
    </row>
    <row r="22" spans="1:39">
      <c r="A22" s="7">
        <f>A23-10</f>
        <v>190</v>
      </c>
      <c r="B22" s="8">
        <v>4.1202356811679248</v>
      </c>
      <c r="C22" s="8">
        <v>1.6751340780717379E-8</v>
      </c>
      <c r="D22" s="9">
        <f>C22*'Drive-Through Queue Estimation'!$C$19^B22</f>
        <v>1.8879447941144811</v>
      </c>
      <c r="M22" s="7">
        <f>M23-10</f>
        <v>190</v>
      </c>
      <c r="N22" s="8">
        <f t="shared" si="3"/>
        <v>3.8525</v>
      </c>
      <c r="O22" s="8">
        <f t="shared" si="4"/>
        <v>5.8184646243720093E-8</v>
      </c>
      <c r="P22" s="24">
        <f>O22*'Drive-Through Queue Estimation'!$C$19^N22</f>
        <v>1.9657472003797329</v>
      </c>
      <c r="Q22" s="1"/>
      <c r="U22">
        <f t="shared" si="5"/>
        <v>190</v>
      </c>
      <c r="V22" s="26" cm="1">
        <f t="array" aca="1" ref="V22" ca="1">INDIRECT("O"&amp;V$4)*$U22^INDIRECT("N"&amp;V$4)</f>
        <v>338.30369673676921</v>
      </c>
      <c r="W22" s="26" cm="1">
        <f t="array" aca="1" ref="W22" ca="1">INDIRECT("O"&amp;W$4)*$U22^INDIRECT("N"&amp;W$4)</f>
        <v>293.56666379033396</v>
      </c>
      <c r="X22" s="26" cm="1">
        <f t="array" aca="1" ref="X22" ca="1">INDIRECT("O"&amp;X$4)*$U22^INDIRECT("N"&amp;X$4)</f>
        <v>254.74562329729415</v>
      </c>
      <c r="Y22" s="26" cm="1">
        <f t="array" aca="1" ref="Y22" ca="1">INDIRECT("O"&amp;Y$4)*$U22^INDIRECT("N"&amp;Y$4)</f>
        <v>221.05824875087112</v>
      </c>
      <c r="Z22" s="26" cm="1">
        <f t="array" aca="1" ref="Z22" ca="1">INDIRECT("O"&amp;Z$4)*$U22^INDIRECT("N"&amp;Z$4)</f>
        <v>191.82566792825028</v>
      </c>
      <c r="AA22" s="26" cm="1">
        <f t="array" aca="1" ref="AA22" ca="1">INDIRECT("O"&amp;AA$4)*$U22^INDIRECT("N"&amp;AA$4)</f>
        <v>166.45878217188385</v>
      </c>
      <c r="AB22" s="26" cm="1">
        <f t="array" aca="1" ref="AB22" ca="1">INDIRECT("O"&amp;AB$4)*$U22^INDIRECT("N"&amp;AB$4)</f>
        <v>144.44639479900459</v>
      </c>
      <c r="AC22" s="26" cm="1">
        <f t="array" aca="1" ref="AC22" ca="1">INDIRECT("O"&amp;AC$4)*$U22^INDIRECT("N"&amp;AC$4)</f>
        <v>125.34490940156608</v>
      </c>
      <c r="AD22" s="26" cm="1">
        <f t="array" aca="1" ref="AD22" ca="1">INDIRECT("O"&amp;AD$4)*$U22^INDIRECT("N"&amp;AD$4)</f>
        <v>108.76939043545514</v>
      </c>
      <c r="AE22" s="26" cm="1">
        <f t="array" aca="1" ref="AE22" ca="1">INDIRECT("O"&amp;AE$4)*$U22^INDIRECT("N"&amp;AE$4)</f>
        <v>94.385805950828924</v>
      </c>
      <c r="AF22" s="26" cm="1">
        <f t="array" aca="1" ref="AF22" ca="1">INDIRECT("O"&amp;AF$4)*$U22^INDIRECT("N"&amp;AF$4)</f>
        <v>81.90429613811294</v>
      </c>
      <c r="AG22" s="26" cm="1">
        <f t="array" aca="1" ref="AG22" ca="1">INDIRECT("O"&amp;AG$4)*$U22^INDIRECT("N"&amp;AG$4)</f>
        <v>71.073332036540307</v>
      </c>
      <c r="AH22" s="26" cm="1">
        <f t="array" aca="1" ref="AH22" ca="1">INDIRECT("O"&amp;AH$4)*$U22^INDIRECT("N"&amp;AH$4)</f>
        <v>61.674646690794134</v>
      </c>
      <c r="AI22" s="26" cm="1">
        <f t="array" aca="1" ref="AI22" ca="1">INDIRECT("O"&amp;AI$4)*$U22^INDIRECT("N"&amp;AI$4)</f>
        <v>53.518836607782816</v>
      </c>
      <c r="AJ22" s="26" cm="1">
        <f t="array" aca="1" ref="AJ22" ca="1">INDIRECT("O"&amp;AJ$4)*$U22^INDIRECT("N"&amp;AJ$4)</f>
        <v>46.441544873544927</v>
      </c>
      <c r="AK22" s="26" cm="1">
        <f t="array" aca="1" ref="AK22" ca="1">INDIRECT("O"&amp;AK$4)*$U22^INDIRECT("N"&amp;AK$4)</f>
        <v>40.300149011980452</v>
      </c>
      <c r="AL22" s="26" cm="1">
        <f t="array" aca="1" ref="AL22" ca="1">INDIRECT("O"&amp;AL$4)*$U22^INDIRECT("N"&amp;AL$4)</f>
        <v>34.97088683871474</v>
      </c>
      <c r="AM22" s="26" cm="1">
        <f t="array" aca="1" ref="AM22" ca="1">INDIRECT("O"&amp;AM$4)*$U22^INDIRECT("N"&amp;AM$4)</f>
        <v>30.346362389941376</v>
      </c>
    </row>
    <row r="23" spans="1:39">
      <c r="A23" s="7">
        <v>200</v>
      </c>
      <c r="B23" s="8">
        <v>3.7208016990358459</v>
      </c>
      <c r="C23" s="8">
        <v>1.1544952510451388E-7</v>
      </c>
      <c r="D23" s="9">
        <f>C23*'Drive-Through Queue Estimation'!$C$19^B23</f>
        <v>2.1564579810342952</v>
      </c>
      <c r="M23" s="7">
        <v>200</v>
      </c>
      <c r="N23" s="8">
        <f t="shared" si="3"/>
        <v>3.9665000000000004</v>
      </c>
      <c r="O23" s="8">
        <f t="shared" si="4"/>
        <v>2.7760704392547537E-8</v>
      </c>
      <c r="P23" s="24">
        <f>O23*'Drive-Through Queue Estimation'!$C$19^N23</f>
        <v>1.566510806845288</v>
      </c>
      <c r="Q23" s="1"/>
      <c r="U23">
        <f t="shared" si="5"/>
        <v>200</v>
      </c>
      <c r="V23" s="26" cm="1">
        <f t="array" aca="1" ref="V23" ca="1">INDIRECT("O"&amp;V$4)*$U23^INDIRECT("N"&amp;V$4)</f>
        <v>375.40012261762092</v>
      </c>
      <c r="W23" s="26" cm="1">
        <f t="array" aca="1" ref="W23" ca="1">INDIRECT("O"&amp;W$4)*$U23^INDIRECT("N"&amp;W$4)</f>
        <v>327.66791150474074</v>
      </c>
      <c r="X23" s="26" cm="1">
        <f t="array" aca="1" ref="X23" ca="1">INDIRECT("O"&amp;X$4)*$U23^INDIRECT("N"&amp;X$4)</f>
        <v>286.00486190901205</v>
      </c>
      <c r="Y23" s="26" cm="1">
        <f t="array" aca="1" ref="Y23" ca="1">INDIRECT("O"&amp;Y$4)*$U23^INDIRECT("N"&amp;Y$4)</f>
        <v>249.6392785608783</v>
      </c>
      <c r="Z23" s="26" cm="1">
        <f t="array" aca="1" ref="Z23" ca="1">INDIRECT("O"&amp;Z$4)*$U23^INDIRECT("N"&amp;Z$4)</f>
        <v>217.89758742011074</v>
      </c>
      <c r="AA23" s="26" cm="1">
        <f t="array" aca="1" ref="AA23" ca="1">INDIRECT("O"&amp;AA$4)*$U23^INDIRECT("N"&amp;AA$4)</f>
        <v>190.191859539148</v>
      </c>
      <c r="AB23" s="26" cm="1">
        <f t="array" aca="1" ref="AB23" ca="1">INDIRECT("O"&amp;AB$4)*$U23^INDIRECT("N"&amp;AB$4)</f>
        <v>166.00892127005045</v>
      </c>
      <c r="AC23" s="26" cm="1">
        <f t="array" aca="1" ref="AC23" ca="1">INDIRECT("O"&amp;AC$4)*$U23^INDIRECT("N"&amp;AC$4)</f>
        <v>144.90084911112166</v>
      </c>
      <c r="AD23" s="26" cm="1">
        <f t="array" aca="1" ref="AD23" ca="1">INDIRECT("O"&amp;AD$4)*$U23^INDIRECT("N"&amp;AD$4)</f>
        <v>126.47667313595146</v>
      </c>
      <c r="AE23" s="26" cm="1">
        <f t="array" aca="1" ref="AE23" ca="1">INDIRECT("O"&amp;AE$4)*$U23^INDIRECT("N"&amp;AE$4)</f>
        <v>110.39513533334072</v>
      </c>
      <c r="AF23" s="26" cm="1">
        <f t="array" aca="1" ref="AF23" ca="1">INDIRECT("O"&amp;AF$4)*$U23^INDIRECT("N"&amp;AF$4)</f>
        <v>96.358368725959252</v>
      </c>
      <c r="AG23" s="26" cm="1">
        <f t="array" aca="1" ref="AG23" ca="1">INDIRECT("O"&amp;AG$4)*$U23^INDIRECT("N"&amp;AG$4)</f>
        <v>84.106380190502719</v>
      </c>
      <c r="AH23" s="26" cm="1">
        <f t="array" aca="1" ref="AH23" ca="1">INDIRECT("O"&amp;AH$4)*$U23^INDIRECT("N"&amp;AH$4)</f>
        <v>73.412234788524785</v>
      </c>
      <c r="AI23" s="26" cm="1">
        <f t="array" aca="1" ref="AI23" ca="1">INDIRECT("O"&amp;AI$4)*$U23^INDIRECT("N"&amp;AI$4)</f>
        <v>64.077852410702761</v>
      </c>
      <c r="AJ23" s="26" cm="1">
        <f t="array" aca="1" ref="AJ23" ca="1">INDIRECT("O"&amp;AJ$4)*$U23^INDIRECT("N"&amp;AJ$4)</f>
        <v>55.93033887873986</v>
      </c>
      <c r="AK23" s="26" cm="1">
        <f t="array" aca="1" ref="AK23" ca="1">INDIRECT("O"&amp;AK$4)*$U23^INDIRECT("N"&amp;AK$4)</f>
        <v>48.818783548497763</v>
      </c>
      <c r="AL23" s="26" cm="1">
        <f t="array" aca="1" ref="AL23" ca="1">INDIRECT("O"&amp;AL$4)*$U23^INDIRECT("N"&amp;AL$4)</f>
        <v>42.611464098619976</v>
      </c>
      <c r="AM23" s="26" cm="1">
        <f t="array" aca="1" ref="AM23" ca="1">INDIRECT("O"&amp;AM$4)*$U23^INDIRECT("N"&amp;AM$4)</f>
        <v>37.193406730919222</v>
      </c>
    </row>
    <row r="24" spans="1:39">
      <c r="A24" s="10"/>
      <c r="B24" s="11"/>
      <c r="C24" s="11"/>
      <c r="D24" s="12"/>
      <c r="M24" s="10"/>
      <c r="N24" s="11"/>
      <c r="O24" s="11"/>
      <c r="P24" s="12"/>
      <c r="U24">
        <f t="shared" si="5"/>
        <v>210</v>
      </c>
      <c r="V24" s="26" cm="1">
        <f t="array" aca="1" ref="V24" ca="1">INDIRECT("O"&amp;V$4)*$U24^INDIRECT("N"&amp;V$4)</f>
        <v>414.4545418848038</v>
      </c>
      <c r="W24" s="26" cm="1">
        <f t="array" aca="1" ref="W24" ca="1">INDIRECT("O"&amp;W$4)*$U24^INDIRECT("N"&amp;W$4)</f>
        <v>363.774277055168</v>
      </c>
      <c r="X24" s="26" cm="1">
        <f t="array" aca="1" ref="X24" ca="1">INDIRECT("O"&amp;X$4)*$U24^INDIRECT("N"&amp;X$4)</f>
        <v>319.29128836472336</v>
      </c>
      <c r="Y24" s="26" cm="1">
        <f t="array" aca="1" ref="Y24" ca="1">INDIRECT("O"&amp;Y$4)*$U24^INDIRECT("N"&amp;Y$4)</f>
        <v>280.24776147144831</v>
      </c>
      <c r="Z24" s="26" cm="1">
        <f t="array" aca="1" ref="Z24" ca="1">INDIRECT("O"&amp;Z$4)*$U24^INDIRECT("N"&amp;Z$4)</f>
        <v>245.97854896699636</v>
      </c>
      <c r="AA24" s="26" cm="1">
        <f t="array" aca="1" ref="AA24" ca="1">INDIRECT("O"&amp;AA$4)*$U24^INDIRECT("N"&amp;AA$4)</f>
        <v>215.89983889335494</v>
      </c>
      <c r="AB24" s="26" cm="1">
        <f t="array" aca="1" ref="AB24" ca="1">INDIRECT("O"&amp;AB$4)*$U24^INDIRECT("N"&amp;AB$4)</f>
        <v>189.49920889415026</v>
      </c>
      <c r="AC24" s="26" cm="1">
        <f t="array" aca="1" ref="AC24" ca="1">INDIRECT("O"&amp;AC$4)*$U24^INDIRECT("N"&amp;AC$4)</f>
        <v>166.32689656265364</v>
      </c>
      <c r="AD24" s="26" cm="1">
        <f t="array" aca="1" ref="AD24" ca="1">INDIRECT("O"&amp;AD$4)*$U24^INDIRECT("N"&amp;AD$4)</f>
        <v>145.98813726772084</v>
      </c>
      <c r="AE24" s="26" cm="1">
        <f t="array" aca="1" ref="AE24" ca="1">INDIRECT("O"&amp;AE$4)*$U24^INDIRECT("N"&amp;AE$4)</f>
        <v>128.13643892448067</v>
      </c>
      <c r="AF24" s="26" cm="1">
        <f t="array" aca="1" ref="AF24" ca="1">INDIRECT("O"&amp;AF$4)*$U24^INDIRECT("N"&amp;AF$4)</f>
        <v>112.46767913845783</v>
      </c>
      <c r="AG24" s="26" cm="1">
        <f t="array" aca="1" ref="AG24" ca="1">INDIRECT("O"&amp;AG$4)*$U24^INDIRECT("N"&amp;AG$4)</f>
        <v>98.71492416178377</v>
      </c>
      <c r="AH24" s="26" cm="1">
        <f t="array" aca="1" ref="AH24" ca="1">INDIRECT("O"&amp;AH$4)*$U24^INDIRECT("N"&amp;AH$4)</f>
        <v>86.643881396984852</v>
      </c>
      <c r="AI24" s="26" cm="1">
        <f t="array" aca="1" ref="AI24" ca="1">INDIRECT("O"&amp;AI$4)*$U24^INDIRECT("N"&amp;AI$4)</f>
        <v>76.048907976987593</v>
      </c>
      <c r="AJ24" s="26" cm="1">
        <f t="array" aca="1" ref="AJ24" ca="1">INDIRECT("O"&amp;AJ$4)*$U24^INDIRECT("N"&amp;AJ$4)</f>
        <v>66.749507423308586</v>
      </c>
      <c r="AK24" s="26" cm="1">
        <f t="array" aca="1" ref="AK24" ca="1">INDIRECT("O"&amp;AK$4)*$U24^INDIRECT("N"&amp;AK$4)</f>
        <v>58.587254699338573</v>
      </c>
      <c r="AL24" s="26" cm="1">
        <f t="array" aca="1" ref="AL24" ca="1">INDIRECT("O"&amp;AL$4)*$U24^INDIRECT("N"&amp;AL$4)</f>
        <v>51.423097273772022</v>
      </c>
      <c r="AM24" s="26" cm="1">
        <f t="array" aca="1" ref="AM24" ca="1">INDIRECT("O"&amp;AM$4)*$U24^INDIRECT("N"&amp;AM$4)</f>
        <v>45.134986214974205</v>
      </c>
    </row>
    <row r="25" spans="1:39">
      <c r="A25" s="10"/>
      <c r="B25" s="11"/>
      <c r="C25" s="11"/>
      <c r="D25" s="12"/>
      <c r="M25" s="10"/>
      <c r="N25" s="11"/>
      <c r="O25" s="11"/>
      <c r="P25" s="12"/>
      <c r="U25">
        <f t="shared" si="5"/>
        <v>220</v>
      </c>
      <c r="V25" s="26" cm="1">
        <f t="array" aca="1" ref="V25" ca="1">INDIRECT("O"&amp;V$4)*$U25^INDIRECT("N"&amp;V$4)</f>
        <v>455.46968011294496</v>
      </c>
      <c r="W25" s="26" cm="1">
        <f t="array" aca="1" ref="W25" ca="1">INDIRECT("O"&amp;W$4)*$U25^INDIRECT("N"&amp;W$4)</f>
        <v>401.89975457837568</v>
      </c>
      <c r="X25" s="26" cm="1">
        <f t="array" aca="1" ref="X25" ca="1">INDIRECT("O"&amp;X$4)*$U25^INDIRECT("N"&amp;X$4)</f>
        <v>354.63043926459613</v>
      </c>
      <c r="Y25" s="26" cm="1">
        <f t="array" aca="1" ref="Y25" ca="1">INDIRECT("O"&amp;Y$4)*$U25^INDIRECT("N"&amp;Y$4)</f>
        <v>312.92068984947645</v>
      </c>
      <c r="Z25" s="26" cm="1">
        <f t="array" aca="1" ref="Z25" ca="1">INDIRECT("O"&amp;Z$4)*$U25^INDIRECT("N"&amp;Z$4)</f>
        <v>276.11661970960313</v>
      </c>
      <c r="AA25" s="26" cm="1">
        <f t="array" aca="1" ref="AA25" ca="1">INDIRECT("O"&amp;AA$4)*$U25^INDIRECT("N"&amp;AA$4)</f>
        <v>243.64124889450858</v>
      </c>
      <c r="AB25" s="26" cm="1">
        <f t="array" aca="1" ref="AB25" ca="1">INDIRECT("O"&amp;AB$4)*$U25^INDIRECT("N"&amp;AB$4)</f>
        <v>214.9854587721201</v>
      </c>
      <c r="AC25" s="26" cm="1">
        <f t="array" aca="1" ref="AC25" ca="1">INDIRECT("O"&amp;AC$4)*$U25^INDIRECT("N"&amp;AC$4)</f>
        <v>189.70001054078705</v>
      </c>
      <c r="AD25" s="26" cm="1">
        <f t="array" aca="1" ref="AD25" ca="1">INDIRECT("O"&amp;AD$4)*$U25^INDIRECT("N"&amp;AD$4)</f>
        <v>167.38850248155268</v>
      </c>
      <c r="AE25" s="26" cm="1">
        <f t="array" aca="1" ref="AE25" ca="1">INDIRECT("O"&amp;AE$4)*$U25^INDIRECT("N"&amp;AE$4)</f>
        <v>147.70115554101378</v>
      </c>
      <c r="AF25" s="26" cm="1">
        <f t="array" aca="1" ref="AF25" ca="1">INDIRECT("O"&amp;AF$4)*$U25^INDIRECT("N"&amp;AF$4)</f>
        <v>130.32932982093538</v>
      </c>
      <c r="AG25" s="26" cm="1">
        <f t="array" aca="1" ref="AG25" ca="1">INDIRECT("O"&amp;AG$4)*$U25^INDIRECT("N"&amp;AG$4)</f>
        <v>115.00068600924118</v>
      </c>
      <c r="AH25" s="26" cm="1">
        <f t="array" aca="1" ref="AH25" ca="1">INDIRECT("O"&amp;AH$4)*$U25^INDIRECT("N"&amp;AH$4)</f>
        <v>101.47491589779986</v>
      </c>
      <c r="AI25" s="26" cm="1">
        <f t="array" aca="1" ref="AI25" ca="1">INDIRECT("O"&amp;AI$4)*$U25^INDIRECT("N"&amp;AI$4)</f>
        <v>89.5399750540453</v>
      </c>
      <c r="AJ25" s="26" cm="1">
        <f t="array" aca="1" ref="AJ25" ca="1">INDIRECT("O"&amp;AJ$4)*$U25^INDIRECT("N"&amp;AJ$4)</f>
        <v>79.008758585754947</v>
      </c>
      <c r="AK25" s="26" cm="1">
        <f t="array" aca="1" ref="AK25" ca="1">INDIRECT("O"&amp;AK$4)*$U25^INDIRECT("N"&amp;AK$4)</f>
        <v>69.716167884727284</v>
      </c>
      <c r="AL25" s="26" cm="1">
        <f t="array" aca="1" ref="AL25" ca="1">INDIRECT("O"&amp;AL$4)*$U25^INDIRECT("N"&amp;AL$4)</f>
        <v>61.516522364493639</v>
      </c>
      <c r="AM25" s="26" cm="1">
        <f t="array" aca="1" ref="AM25" ca="1">INDIRECT("O"&amp;AM$4)*$U25^INDIRECT("N"&amp;AM$4)</f>
        <v>54.281275615699506</v>
      </c>
    </row>
    <row r="26" spans="1:39">
      <c r="A26" s="10"/>
      <c r="B26" s="11"/>
      <c r="C26" s="11"/>
      <c r="D26" s="12"/>
      <c r="M26" s="10"/>
      <c r="N26" s="11"/>
      <c r="O26" s="11"/>
      <c r="P26" s="12"/>
      <c r="U26">
        <f t="shared" si="5"/>
        <v>230</v>
      </c>
      <c r="V26" s="26" cm="1">
        <f t="array" aca="1" ref="V26" ca="1">INDIRECT("O"&amp;V$4)*$U26^INDIRECT("N"&amp;V$4)</f>
        <v>498.44813950074882</v>
      </c>
      <c r="W26" s="26" cm="1">
        <f t="array" aca="1" ref="W26" ca="1">INDIRECT("O"&amp;W$4)*$U26^INDIRECT("N"&amp;W$4)</f>
        <v>442.05777761004077</v>
      </c>
      <c r="X26" s="26" cm="1">
        <f t="array" aca="1" ref="X26" ca="1">INDIRECT("O"&amp;X$4)*$U26^INDIRECT("N"&amp;X$4)</f>
        <v>392.04696187903983</v>
      </c>
      <c r="Y26" s="26" cm="1">
        <f t="array" aca="1" ref="Y26" ca="1">INDIRECT("O"&amp;Y$4)*$U26^INDIRECT("N"&amp;Y$4)</f>
        <v>347.69396242626982</v>
      </c>
      <c r="Z26" s="26" cm="1">
        <f t="array" aca="1" ref="Z26" ca="1">INDIRECT("O"&amp;Z$4)*$U26^INDIRECT("N"&amp;Z$4)</f>
        <v>308.35870000946193</v>
      </c>
      <c r="AA26" s="26" cm="1">
        <f t="array" aca="1" ref="AA26" ca="1">INDIRECT("O"&amp;AA$4)*$U26^INDIRECT("N"&amp;AA$4)</f>
        <v>273.47350873741044</v>
      </c>
      <c r="AB26" s="26" cm="1">
        <f t="array" aca="1" ref="AB26" ca="1">INDIRECT("O"&amp;AB$4)*$U26^INDIRECT("N"&amp;AB$4)</f>
        <v>242.53494381334426</v>
      </c>
      <c r="AC26" s="26" cm="1">
        <f t="array" aca="1" ref="AC26" ca="1">INDIRECT("O"&amp;AC$4)*$U26^INDIRECT("N"&amp;AC$4)</f>
        <v>215.09651608347912</v>
      </c>
      <c r="AD26" s="26" cm="1">
        <f t="array" aca="1" ref="AD26" ca="1">INDIRECT("O"&amp;AD$4)*$U26^INDIRECT("N"&amp;AD$4)</f>
        <v>190.76224853956433</v>
      </c>
      <c r="AE26" s="26" cm="1">
        <f t="array" aca="1" ref="AE26" ca="1">INDIRECT("O"&amp;AE$4)*$U26^INDIRECT("N"&amp;AE$4)</f>
        <v>169.18096178623057</v>
      </c>
      <c r="AF26" s="26" cm="1">
        <f t="array" aca="1" ref="AF26" ca="1">INDIRECT("O"&amp;AF$4)*$U26^INDIRECT("N"&amp;AF$4)</f>
        <v>150.04120600401617</v>
      </c>
      <c r="AG26" s="26" cm="1">
        <f t="array" aca="1" ref="AG26" ca="1">INDIRECT("O"&amp;AG$4)*$U26^INDIRECT("N"&amp;AG$4)</f>
        <v>133.06676626880292</v>
      </c>
      <c r="AH26" s="26" cm="1">
        <f t="array" aca="1" ref="AH26" ca="1">INDIRECT("O"&amp;AH$4)*$U26^INDIRECT("N"&amp;AH$4)</f>
        <v>118.01267636280043</v>
      </c>
      <c r="AI26" s="26" cm="1">
        <f t="array" aca="1" ref="AI26" ca="1">INDIRECT("O"&amp;AI$4)*$U26^INDIRECT("N"&amp;AI$4)</f>
        <v>104.66168355047954</v>
      </c>
      <c r="AJ26" s="26" cm="1">
        <f t="array" aca="1" ref="AJ26" ca="1">INDIRECT("O"&amp;AJ$4)*$U26^INDIRECT("N"&amp;AJ$4)</f>
        <v>92.821113300957094</v>
      </c>
      <c r="AK26" s="26" cm="1">
        <f t="array" aca="1" ref="AK26" ca="1">INDIRECT("O"&amp;AK$4)*$U26^INDIRECT("N"&amp;AK$4)</f>
        <v>82.32008871015033</v>
      </c>
      <c r="AL26" s="26" cm="1">
        <f t="array" aca="1" ref="AL26" ca="1">INDIRECT("O"&amp;AL$4)*$U26^INDIRECT("N"&amp;AL$4)</f>
        <v>73.0070644948525</v>
      </c>
      <c r="AM26" s="26" cm="1">
        <f t="array" aca="1" ref="AM26" ca="1">INDIRECT("O"&amp;AM$4)*$U26^INDIRECT("N"&amp;AM$4)</f>
        <v>64.747639970635291</v>
      </c>
    </row>
    <row r="27" spans="1:39" ht="15.75" thickBot="1">
      <c r="A27" s="13"/>
      <c r="B27" s="14"/>
      <c r="C27" s="14"/>
      <c r="D27" s="15"/>
      <c r="M27" s="13"/>
      <c r="N27" s="14"/>
      <c r="O27" s="14"/>
      <c r="P27" s="15"/>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E28CECE0EAAF34A96A9737222A819A2" ma:contentTypeVersion="18" ma:contentTypeDescription="Create a new document." ma:contentTypeScope="" ma:versionID="f04518f630a51813e617056ae1618a79">
  <xsd:schema xmlns:xsd="http://www.w3.org/2001/XMLSchema" xmlns:xs="http://www.w3.org/2001/XMLSchema" xmlns:p="http://schemas.microsoft.com/office/2006/metadata/properties" xmlns:ns2="8e01aa0e-0937-473f-b5a5-07f6d21d0840" xmlns:ns3="dfa56237-6ec4-4d50-80aa-10f7a41388e6" targetNamespace="http://schemas.microsoft.com/office/2006/metadata/properties" ma:root="true" ma:fieldsID="1617ee04d97e0d97f2c2612bb2470ed1" ns2:_="" ns3:_="">
    <xsd:import namespace="8e01aa0e-0937-473f-b5a5-07f6d21d0840"/>
    <xsd:import namespace="dfa56237-6ec4-4d50-80aa-10f7a41388e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lcf76f155ced4ddcb4097134ff3c332f" minOccurs="0"/>
                <xsd:element ref="ns3:TaxCatchAll"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01aa0e-0937-473f-b5a5-07f6d21d08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956a065-1f3a-4da8-aecb-8f001e0bed5c"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fa56237-6ec4-4d50-80aa-10f7a41388e6"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37414465-ad9f-4394-93b2-73afedff0f55}" ma:internalName="TaxCatchAll" ma:showField="CatchAllData" ma:web="dfa56237-6ec4-4d50-80aa-10f7a41388e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A8938C-24B6-493D-B45B-4D9ADA4F44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01aa0e-0937-473f-b5a5-07f6d21d0840"/>
    <ds:schemaRef ds:uri="dfa56237-6ec4-4d50-80aa-10f7a41388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88BEA77-70D0-4F60-A4D2-46412D0BCFB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Introduction</vt:lpstr>
      <vt:lpstr>Drive-Through Queue Estimation</vt:lpstr>
      <vt:lpstr>Equations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Oliver</dc:creator>
  <cp:lastModifiedBy>Bonyani, Gina</cp:lastModifiedBy>
  <dcterms:created xsi:type="dcterms:W3CDTF">2024-06-18T13:24:03Z</dcterms:created>
  <dcterms:modified xsi:type="dcterms:W3CDTF">2024-10-08T16:54:13Z</dcterms:modified>
</cp:coreProperties>
</file>